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ociaalfondstaxi.sharepoint.com/sites/Communicatie/Shared Documents/SFM website/Downloads/Cao toelichting/"/>
    </mc:Choice>
  </mc:AlternateContent>
  <xr:revisionPtr revIDLastSave="1" documentId="13_ncr:1_{BE7C3A5D-05F6-4029-B153-8C886B1B01D5}" xr6:coauthVersionLast="47" xr6:coauthVersionMax="47" xr10:uidLastSave="{B58C7A8E-B653-4C2D-BD12-271295EEC2E1}"/>
  <bookViews>
    <workbookView xWindow="-108" yWindow="-108" windowWidth="23256" windowHeight="12456" activeTab="1" xr2:uid="{00000000-000D-0000-FFFF-FFFF00000000}"/>
  </bookViews>
  <sheets>
    <sheet name="Invoerblad" sheetId="5" r:id="rId1"/>
    <sheet name="jaaruren" sheetId="1" r:id="rId2"/>
  </sheets>
  <definedNames>
    <definedName name="_xlnm.Print_Area" localSheetId="0">Invoerblad!$A$1:$J$48</definedName>
    <definedName name="_xlnm.Print_Area" localSheetId="1">jaaruren!$B$1:$T$50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7" i="5" l="1"/>
  <c r="AA17" i="5"/>
  <c r="AB17" i="5"/>
  <c r="AC17" i="5"/>
  <c r="AD17" i="5"/>
  <c r="Z23" i="5"/>
  <c r="AA23" i="5"/>
  <c r="AB23" i="5"/>
  <c r="AC23" i="5"/>
  <c r="AD23" i="5"/>
  <c r="Z31" i="5"/>
  <c r="AA31" i="5"/>
  <c r="AB31" i="5"/>
  <c r="AC31" i="5"/>
  <c r="AD31" i="5"/>
  <c r="Z37" i="5"/>
  <c r="AA37" i="5"/>
  <c r="AB37" i="5"/>
  <c r="AC37" i="5"/>
  <c r="AD37" i="5"/>
  <c r="AJ43" i="5"/>
  <c r="L47" i="1"/>
  <c r="AL22" i="1" l="1"/>
  <c r="AK22" i="1"/>
  <c r="AJ22" i="1"/>
  <c r="AI22" i="1"/>
  <c r="AH22" i="1"/>
  <c r="AG22" i="1"/>
  <c r="AF22" i="1"/>
  <c r="AE22" i="1"/>
  <c r="AD22" i="1"/>
  <c r="Y20" i="1"/>
  <c r="Z20" i="1"/>
  <c r="AA20" i="1"/>
  <c r="AD20" i="1" a="1"/>
  <c r="AD20" i="1" s="1"/>
  <c r="AE20" i="1" a="1"/>
  <c r="AE20" i="1" s="1"/>
  <c r="AF20" i="1" a="1"/>
  <c r="AF20" i="1" s="1"/>
  <c r="AG20" i="1" a="1"/>
  <c r="AG20" i="1" s="1"/>
  <c r="AH20" i="1" a="1"/>
  <c r="AH20" i="1" s="1"/>
  <c r="AI20" i="1" a="1"/>
  <c r="AI20" i="1" s="1"/>
  <c r="AL20" i="1" a="1"/>
  <c r="AL20" i="1" s="1"/>
  <c r="U14" i="5" l="1"/>
  <c r="N16" i="5"/>
  <c r="O16" i="5"/>
  <c r="P16" i="5"/>
  <c r="Q16" i="5"/>
  <c r="R16" i="5"/>
  <c r="N17" i="5"/>
  <c r="O17" i="5"/>
  <c r="P17" i="5"/>
  <c r="Q17" i="5"/>
  <c r="R17" i="5"/>
  <c r="N18" i="5"/>
  <c r="O18" i="5"/>
  <c r="P18" i="5"/>
  <c r="Q18" i="5"/>
  <c r="R18" i="5"/>
  <c r="N22" i="5"/>
  <c r="O22" i="5"/>
  <c r="P22" i="5"/>
  <c r="Q22" i="5"/>
  <c r="R22" i="5"/>
  <c r="N24" i="5"/>
  <c r="O24" i="5"/>
  <c r="P24" i="5"/>
  <c r="Q24" i="5"/>
  <c r="R24" i="5"/>
  <c r="U24" i="5"/>
  <c r="N25" i="5"/>
  <c r="O25" i="5"/>
  <c r="P25" i="5"/>
  <c r="Q25" i="5"/>
  <c r="R25" i="5"/>
  <c r="U29" i="5"/>
  <c r="N31" i="5"/>
  <c r="O31" i="5"/>
  <c r="P31" i="5"/>
  <c r="Q31" i="5"/>
  <c r="R31" i="5"/>
  <c r="N32" i="5"/>
  <c r="O32" i="5"/>
  <c r="P32" i="5"/>
  <c r="Q32" i="5"/>
  <c r="R32" i="5"/>
  <c r="N33" i="5"/>
  <c r="O33" i="5"/>
  <c r="P33" i="5"/>
  <c r="Q33" i="5"/>
  <c r="R33" i="5"/>
  <c r="N37" i="5"/>
  <c r="O37" i="5"/>
  <c r="P37" i="5"/>
  <c r="Q37" i="5"/>
  <c r="R37" i="5"/>
  <c r="N39" i="5"/>
  <c r="O39" i="5"/>
  <c r="P39" i="5"/>
  <c r="Q39" i="5"/>
  <c r="R39" i="5"/>
  <c r="U39" i="5"/>
  <c r="N40" i="5"/>
  <c r="O40" i="5"/>
  <c r="P40" i="5"/>
  <c r="Q40" i="5"/>
  <c r="R40" i="5"/>
  <c r="T41" i="5"/>
  <c r="M33" i="5" l="1"/>
  <c r="U43" i="5"/>
  <c r="M22" i="5"/>
  <c r="V37" i="5"/>
  <c r="M25" i="5"/>
  <c r="M18" i="5"/>
  <c r="V17" i="5"/>
  <c r="M40" i="5"/>
  <c r="M37" i="5"/>
  <c r="V22" i="5"/>
  <c r="M16" i="5"/>
  <c r="V32" i="5"/>
  <c r="M31" i="5"/>
  <c r="F20" i="5"/>
  <c r="V44" i="5" l="1"/>
  <c r="M43" i="5"/>
  <c r="J42" i="5"/>
  <c r="I42" i="5"/>
  <c r="H42" i="5"/>
  <c r="G42" i="5"/>
  <c r="F42" i="5"/>
  <c r="J35" i="5"/>
  <c r="I35" i="5"/>
  <c r="H35" i="5"/>
  <c r="G35" i="5"/>
  <c r="F35" i="5"/>
  <c r="J27" i="5"/>
  <c r="I27" i="5"/>
  <c r="H27" i="5"/>
  <c r="G27" i="5"/>
  <c r="F27" i="5"/>
  <c r="J20" i="5"/>
  <c r="I20" i="5"/>
  <c r="H20" i="5"/>
  <c r="G20" i="5"/>
  <c r="C7" i="1" l="1"/>
  <c r="G34" i="5"/>
  <c r="AG16" i="5" s="1"/>
  <c r="H34" i="5"/>
  <c r="AH16" i="5" s="1"/>
  <c r="I34" i="5"/>
  <c r="AI16" i="5" s="1"/>
  <c r="J34" i="5"/>
  <c r="AJ16" i="5" s="1"/>
  <c r="F34" i="5"/>
  <c r="AF16" i="5" s="1"/>
  <c r="G19" i="5"/>
  <c r="AG15" i="5" s="1"/>
  <c r="H19" i="5"/>
  <c r="AH15" i="5" s="1"/>
  <c r="I19" i="5"/>
  <c r="AI15" i="5" s="1"/>
  <c r="J19" i="5"/>
  <c r="AJ15" i="5" s="1"/>
  <c r="F19" i="5"/>
  <c r="AF15" i="5" s="1"/>
  <c r="F26" i="5"/>
  <c r="G26" i="5"/>
  <c r="H26" i="5"/>
  <c r="I26" i="5"/>
  <c r="J26" i="5"/>
  <c r="J41" i="5"/>
  <c r="I41" i="5"/>
  <c r="H41" i="5"/>
  <c r="G41" i="5"/>
  <c r="F41" i="5"/>
  <c r="D20" i="1"/>
  <c r="C5" i="1"/>
  <c r="C6" i="1"/>
  <c r="C44" i="1"/>
  <c r="D3" i="1"/>
  <c r="K19" i="1" s="1"/>
  <c r="L25" i="1" s="1"/>
  <c r="K11" i="1"/>
  <c r="D47" i="1"/>
  <c r="D9" i="1"/>
  <c r="D43" i="5"/>
  <c r="D46" i="5"/>
  <c r="AK16" i="5" l="1"/>
  <c r="AK15" i="5"/>
  <c r="K44" i="1"/>
  <c r="J6" i="5"/>
  <c r="M28" i="1"/>
  <c r="Q33" i="1"/>
  <c r="N33" i="1"/>
  <c r="L21" i="1"/>
  <c r="Q25" i="1"/>
  <c r="Q26" i="1"/>
  <c r="N26" i="1"/>
  <c r="Q31" i="1"/>
  <c r="L27" i="1"/>
  <c r="M33" i="1"/>
  <c r="N21" i="1"/>
  <c r="M27" i="1"/>
  <c r="L26" i="1"/>
  <c r="N30" i="1"/>
  <c r="N27" i="1"/>
  <c r="L33" i="1"/>
  <c r="Q22" i="1"/>
  <c r="N28" i="1"/>
  <c r="M29" i="1"/>
  <c r="Q32" i="1"/>
  <c r="L29" i="1"/>
  <c r="Q30" i="1"/>
  <c r="L31" i="1"/>
  <c r="Q23" i="1"/>
  <c r="M21" i="1"/>
  <c r="L28" i="1"/>
  <c r="Q24" i="1"/>
  <c r="M26" i="1"/>
  <c r="N25" i="1"/>
  <c r="N29" i="1"/>
  <c r="Q27" i="1"/>
  <c r="L30" i="1"/>
  <c r="N31" i="1"/>
  <c r="M31" i="1"/>
  <c r="Q29" i="1"/>
  <c r="Q28" i="1"/>
  <c r="M25" i="1"/>
  <c r="M30" i="1"/>
  <c r="J5" i="5" l="1"/>
  <c r="D11" i="1" s="1"/>
  <c r="D44" i="5"/>
  <c r="D47" i="5" s="1"/>
  <c r="Q37" i="1"/>
  <c r="N37" i="1"/>
  <c r="L37" i="1"/>
  <c r="D23" i="1" s="1"/>
  <c r="M37" i="1"/>
  <c r="N9" i="5" l="1"/>
  <c r="D15" i="1" l="1"/>
  <c r="D17" i="1" s="1"/>
  <c r="R23" i="1" s="1"/>
  <c r="D39" i="1" l="1"/>
  <c r="R27" i="1"/>
  <c r="R32" i="1"/>
  <c r="R31" i="1"/>
  <c r="D38" i="1"/>
  <c r="R35" i="1"/>
  <c r="R28" i="1"/>
  <c r="R25" i="1"/>
  <c r="D25" i="1"/>
  <c r="R26" i="1"/>
  <c r="R29" i="1"/>
  <c r="R30" i="1"/>
  <c r="R24" i="1"/>
  <c r="R22" i="1"/>
  <c r="R33" i="1"/>
  <c r="D27" i="1" l="1"/>
  <c r="D30" i="1"/>
  <c r="D36" i="1" s="1"/>
  <c r="R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Fam. Duivewaarde</author>
  </authors>
  <commentList>
    <comment ref="D12" authorId="0" shapeId="0" xr:uid="{F012467B-32F8-4254-B697-C08E37E48E40}">
      <text>
        <r>
          <rPr>
            <b/>
            <sz val="8"/>
            <color indexed="81"/>
            <rFont val="Tahoma"/>
            <family val="2"/>
          </rPr>
          <t>Routenummer invullen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Amersfoort, Ad</author>
  </authors>
  <commentList>
    <comment ref="D34" authorId="0" shapeId="0" xr:uid="{72446E4A-EE20-4A6E-8C36-40FE1C5A6DA6}">
      <text>
        <r>
          <rPr>
            <b/>
            <sz val="10"/>
            <color indexed="81"/>
            <rFont val="Calibri"/>
            <family val="2"/>
            <scheme val="minor"/>
          </rPr>
          <t>=   9,70 % bij 23 vakantiedagen 
= 10,63 % bij 25 vakantiedagen 
= 11,11  % bij 26 vakantiedagen
= 11,58 % bij 27 vakantiedagen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<sst xmlns="http://schemas.openxmlformats.org/spreadsheetml/2006/main" count="240" uniqueCount="126">
  <si>
    <t>Meivakantie/koningsdag</t>
  </si>
  <si>
    <t>Meivakantie/Koningsdag</t>
  </si>
  <si>
    <t>Verrekening vakantie-aanspraken</t>
  </si>
  <si>
    <t>(Handtekening)</t>
  </si>
  <si>
    <t>april</t>
  </si>
  <si>
    <t>mei</t>
  </si>
  <si>
    <t>juni</t>
  </si>
  <si>
    <t xml:space="preserve">juli </t>
  </si>
  <si>
    <t>marge-dagen</t>
  </si>
  <si>
    <t>augustus</t>
  </si>
  <si>
    <t>september</t>
  </si>
  <si>
    <t xml:space="preserve">oktober </t>
  </si>
  <si>
    <t>november</t>
  </si>
  <si>
    <t>december</t>
  </si>
  <si>
    <t>januari</t>
  </si>
  <si>
    <t>februari</t>
  </si>
  <si>
    <t>maart</t>
  </si>
  <si>
    <t>uur</t>
  </si>
  <si>
    <t>Aantal werkbare dagen</t>
  </si>
  <si>
    <t>Marge-dagen (studiedagen etc.):</t>
  </si>
  <si>
    <t>%</t>
  </si>
  <si>
    <t>week</t>
  </si>
  <si>
    <t>reden:</t>
  </si>
  <si>
    <t>Parttime percentage</t>
  </si>
  <si>
    <t>……………………………………………………</t>
  </si>
  <si>
    <t>(in augustus worden de meeruren in het kader van de jaarurenregeling uitbetaald)</t>
  </si>
  <si>
    <t>*</t>
  </si>
  <si>
    <t>Regio</t>
  </si>
  <si>
    <t>Aantal werkbare</t>
  </si>
  <si>
    <t>Noord</t>
  </si>
  <si>
    <t>Midden</t>
  </si>
  <si>
    <t>Zuid</t>
  </si>
  <si>
    <t>Marge-dagen</t>
  </si>
  <si>
    <t>werkbare dagen</t>
  </si>
  <si>
    <t xml:space="preserve">Vrije dagen regio </t>
  </si>
  <si>
    <t>Normering woon-werkverkeer per dag</t>
  </si>
  <si>
    <t>minuten per dag</t>
  </si>
  <si>
    <t>Werkdagen per week</t>
  </si>
  <si>
    <t>Totaal aantal werkdagen</t>
  </si>
  <si>
    <t>Totaal aantal werkuren</t>
  </si>
  <si>
    <t>rooster</t>
  </si>
  <si>
    <t>uren</t>
  </si>
  <si>
    <t>maand</t>
  </si>
  <si>
    <t>* Door de vakantiespreiding wisselt het aantal werkbare dagen per schooljaar en hierdoor ook uw salaris.</t>
  </si>
  <si>
    <t>Aantal dagen per jaar</t>
  </si>
  <si>
    <t>-----------------</t>
  </si>
  <si>
    <t>Herfstvakantie</t>
  </si>
  <si>
    <t xml:space="preserve">Kerstvakantie </t>
  </si>
  <si>
    <t>Voorjaarsvakantie</t>
  </si>
  <si>
    <t xml:space="preserve">Hemelvaartdag </t>
  </si>
  <si>
    <t>Zomervakantie (tot en met 31 juli)</t>
  </si>
  <si>
    <t>Zomervakantie (vanaf 1 augustus)</t>
  </si>
  <si>
    <t>(van 1 augustus tot en met 31 juli)</t>
  </si>
  <si>
    <t>Functieloon</t>
  </si>
  <si>
    <t>Totaal aantal zaterdagen en zondagen</t>
  </si>
  <si>
    <t>Schoolvakanties:</t>
  </si>
  <si>
    <t>schooljaar</t>
  </si>
  <si>
    <t>Normering route</t>
  </si>
  <si>
    <t>per dag</t>
  </si>
  <si>
    <t>dagen</t>
  </si>
  <si>
    <t>Pasen/Pinksteren</t>
  </si>
  <si>
    <t>werkdagen per week</t>
  </si>
  <si>
    <t>week nr.</t>
  </si>
  <si>
    <t>maandag</t>
  </si>
  <si>
    <t>dinsdag</t>
  </si>
  <si>
    <t>woensdag</t>
  </si>
  <si>
    <t>donderdag</t>
  </si>
  <si>
    <t>vrijdag</t>
  </si>
  <si>
    <t xml:space="preserve"> vertrektijd huis:</t>
  </si>
  <si>
    <t>aankomsttijd eerste kind</t>
  </si>
  <si>
    <t>Heen</t>
  </si>
  <si>
    <t>vertrektijd laatste school</t>
  </si>
  <si>
    <t>aankomst huis</t>
  </si>
  <si>
    <t>aankomsttijd eerste school</t>
  </si>
  <si>
    <t>Retour</t>
  </si>
  <si>
    <t>vertrektijd laatste kind</t>
  </si>
  <si>
    <t>Werktijd nomeringperiode</t>
  </si>
  <si>
    <t>Goede Vrijdag/Pasen/Pinksteren</t>
  </si>
  <si>
    <t>correctie woon-werkverkeer per dag</t>
  </si>
  <si>
    <t>Normering schoolroute per dag</t>
  </si>
  <si>
    <t>correctie WW week 1 ochtend</t>
  </si>
  <si>
    <t>correctie WW week 1 middag</t>
  </si>
  <si>
    <t>correctie WW week 2 ochtend</t>
  </si>
  <si>
    <t>correctie WW week 2 middag</t>
  </si>
  <si>
    <t>correctie WW totaal</t>
  </si>
  <si>
    <t>werktijd week 1 ochtend</t>
  </si>
  <si>
    <t>werktijd route week 1 ochtend</t>
  </si>
  <si>
    <t>werktijd route week 1 `middag</t>
  </si>
  <si>
    <t>werktijd week 2 ochtend</t>
  </si>
  <si>
    <t>werktijd week 2 middag</t>
  </si>
  <si>
    <t>werktijd route week 2 ochtend</t>
  </si>
  <si>
    <t>werktijd route week 2 middag</t>
  </si>
  <si>
    <t>werktijd route totaal</t>
  </si>
  <si>
    <t>werktijd week totaal</t>
  </si>
  <si>
    <t>Werktijd registratieperiode</t>
  </si>
  <si>
    <t>Bijstelling werktijd registratieperiode          -</t>
  </si>
  <si>
    <t>Bijstelling werktijd registratieperiode          +</t>
  </si>
  <si>
    <t>contracturen per maand</t>
  </si>
  <si>
    <t>ochtend</t>
  </si>
  <si>
    <t>middag</t>
  </si>
  <si>
    <t>week 1</t>
  </si>
  <si>
    <t>week 2</t>
  </si>
  <si>
    <t xml:space="preserve">Correctie woon-werkverkeer </t>
  </si>
  <si>
    <t>Gemiddelde arbeidstijd</t>
  </si>
  <si>
    <t>(CAO Taxivervoer artikel 1.6.2 lid 2)</t>
  </si>
  <si>
    <t>2025-2026</t>
  </si>
  <si>
    <t>2025/2026</t>
  </si>
  <si>
    <t>Indicatief bruto maandloon schooljaar 2026-2027</t>
  </si>
  <si>
    <t>2026-2027</t>
  </si>
  <si>
    <t>2026/2027</t>
  </si>
  <si>
    <t>Werktijdregistratie t.b.v. jaarurencontract 2025-2026</t>
  </si>
  <si>
    <t>Jaarurenregeling schooljaar 2025-2026</t>
  </si>
  <si>
    <t>Bruto maandloon schooljaar 2025-2026</t>
  </si>
  <si>
    <t>Indicatief bruto maandloon schooljaar 2027-2028</t>
  </si>
  <si>
    <t>2027-2028</t>
  </si>
  <si>
    <t>schooljaar 2025-2026</t>
  </si>
  <si>
    <t>schooldagen 2025-2026</t>
  </si>
  <si>
    <t>2027/2028</t>
  </si>
  <si>
    <t>aantal vrije dagen</t>
  </si>
  <si>
    <t>naam</t>
  </si>
  <si>
    <t>adres</t>
  </si>
  <si>
    <t>woonplaats</t>
  </si>
  <si>
    <t>(4 week of maandloon)</t>
  </si>
  <si>
    <t>Akkoord met de normering van de route en de vaststelling van het arbeidspercentage.</t>
  </si>
  <si>
    <t>Akkoord leidinggevende</t>
  </si>
  <si>
    <t>Akkoord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</si>
</sst>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_-&quot;€&quot;\ * #,##0.00\-;_-&quot;€&quot;\ * &quot;-&quot;??_-;_-@_-"/>
    <numFmt numFmtId="165" formatCode="&quot;€&quot;\ #,##0.00_-"/>
    <numFmt numFmtId="166" formatCode="h:mm;@"/>
    <numFmt numFmtId="167" formatCode="[h]:mm:ss;@"/>
    <numFmt numFmtId="168" formatCode="[h]:mm"/>
    <numFmt numFmtId="169" formatCode="[$-413]d\ mmmm\ yyyy;@"/>
    <numFmt numFmtId="170" formatCode="0000000"/>
    <numFmt numFmtId="171" formatCode="mmmm\ yyyy"/>
    <numFmt numFmtId="172" formatCode="0;[Red]0"/>
  </numFmts>
  <fonts count="4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4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sz val="10"/>
      <name val="Arial Black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i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indexed="55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81"/>
      <name val="Tahoma"/>
      <family val="2"/>
    </font>
    <font>
      <b/>
      <sz val="10"/>
      <color indexed="81"/>
      <name val="Calibri"/>
      <family val="2"/>
      <scheme val="minor"/>
    </font>
    <font>
      <b/>
      <sz val="11"/>
      <color rgb="FFFFFF00"/>
      <name val="Arial"/>
      <family val="2"/>
    </font>
    <font>
      <b/>
      <sz val="11"/>
      <color indexed="13"/>
      <name val="Arial"/>
      <family val="2"/>
    </font>
    <font>
      <sz val="11"/>
      <color rgb="FFFFFF00"/>
      <name val="Arial"/>
      <family val="2"/>
    </font>
    <font>
      <i/>
      <u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68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5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6" fillId="3" borderId="0" xfId="0" applyFont="1" applyFill="1"/>
    <xf numFmtId="0" fontId="16" fillId="3" borderId="0" xfId="0" applyFont="1" applyFill="1" applyAlignment="1">
      <alignment horizontal="center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15" fillId="3" borderId="0" xfId="0" applyFont="1" applyFill="1"/>
    <xf numFmtId="0" fontId="15" fillId="3" borderId="0" xfId="0" applyFont="1" applyFill="1" applyAlignment="1">
      <alignment horizontal="right"/>
    </xf>
    <xf numFmtId="0" fontId="19" fillId="3" borderId="0" xfId="0" applyFont="1" applyFill="1" applyAlignment="1">
      <alignment horizontal="left"/>
    </xf>
    <xf numFmtId="0" fontId="13" fillId="3" borderId="0" xfId="0" applyFont="1" applyFill="1"/>
    <xf numFmtId="0" fontId="20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167" fontId="6" fillId="3" borderId="0" xfId="0" applyNumberFormat="1" applyFont="1" applyFill="1" applyAlignment="1">
      <alignment horizontal="right"/>
    </xf>
    <xf numFmtId="168" fontId="0" fillId="3" borderId="0" xfId="0" applyNumberFormat="1" applyFill="1" applyAlignment="1">
      <alignment horizontal="right"/>
    </xf>
    <xf numFmtId="0" fontId="5" fillId="3" borderId="0" xfId="0" applyFont="1" applyFill="1"/>
    <xf numFmtId="167" fontId="0" fillId="3" borderId="0" xfId="0" applyNumberFormat="1" applyFill="1" applyAlignment="1">
      <alignment horizontal="center"/>
    </xf>
    <xf numFmtId="0" fontId="0" fillId="3" borderId="0" xfId="0" applyFill="1" applyAlignment="1">
      <alignment wrapText="1"/>
    </xf>
    <xf numFmtId="1" fontId="0" fillId="3" borderId="0" xfId="0" applyNumberFormat="1" applyFill="1" applyAlignment="1">
      <alignment horizontal="right"/>
    </xf>
    <xf numFmtId="0" fontId="14" fillId="3" borderId="0" xfId="0" applyFont="1" applyFill="1"/>
    <xf numFmtId="2" fontId="0" fillId="3" borderId="0" xfId="0" applyNumberFormat="1" applyFill="1" applyAlignment="1">
      <alignment horizontal="right"/>
    </xf>
    <xf numFmtId="166" fontId="2" fillId="3" borderId="0" xfId="0" applyNumberFormat="1" applyFont="1" applyFill="1" applyAlignment="1">
      <alignment horizontal="right"/>
    </xf>
    <xf numFmtId="168" fontId="0" fillId="3" borderId="0" xfId="0" applyNumberFormat="1" applyFill="1"/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12" fillId="3" borderId="0" xfId="0" applyFont="1" applyFill="1"/>
    <xf numFmtId="0" fontId="11" fillId="3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" fontId="12" fillId="3" borderId="0" xfId="0" applyNumberFormat="1" applyFont="1" applyFill="1" applyAlignment="1">
      <alignment horizontal="right"/>
    </xf>
    <xf numFmtId="0" fontId="14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" fontId="14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2" fillId="3" borderId="2" xfId="0" applyFont="1" applyFill="1" applyBorder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168" fontId="0" fillId="3" borderId="4" xfId="0" applyNumberFormat="1" applyFill="1" applyBorder="1" applyAlignment="1">
      <alignment horizontal="right"/>
    </xf>
    <xf numFmtId="0" fontId="5" fillId="3" borderId="0" xfId="0" applyFont="1" applyFill="1" applyAlignment="1">
      <alignment horizontal="right"/>
    </xf>
    <xf numFmtId="0" fontId="6" fillId="3" borderId="0" xfId="0" applyFont="1" applyFill="1"/>
    <xf numFmtId="2" fontId="12" fillId="3" borderId="0" xfId="0" applyNumberFormat="1" applyFont="1" applyFill="1" applyAlignment="1">
      <alignment horizontal="right"/>
    </xf>
    <xf numFmtId="0" fontId="10" fillId="3" borderId="0" xfId="0" applyFont="1" applyFill="1"/>
    <xf numFmtId="0" fontId="7" fillId="3" borderId="2" xfId="0" applyFont="1" applyFill="1" applyBorder="1"/>
    <xf numFmtId="0" fontId="12" fillId="3" borderId="0" xfId="0" quotePrefix="1" applyFont="1" applyFill="1"/>
    <xf numFmtId="2" fontId="12" fillId="3" borderId="0" xfId="0" quotePrefix="1" applyNumberFormat="1" applyFont="1" applyFill="1" applyAlignment="1">
      <alignment horizontal="right"/>
    </xf>
    <xf numFmtId="2" fontId="2" fillId="3" borderId="0" xfId="0" applyNumberFormat="1" applyFont="1" applyFill="1" applyAlignment="1">
      <alignment horizontal="right"/>
    </xf>
    <xf numFmtId="2" fontId="12" fillId="3" borderId="0" xfId="0" applyNumberFormat="1" applyFont="1" applyFill="1"/>
    <xf numFmtId="0" fontId="7" fillId="3" borderId="11" xfId="0" applyFont="1" applyFill="1" applyBorder="1"/>
    <xf numFmtId="0" fontId="14" fillId="3" borderId="12" xfId="0" applyFont="1" applyFill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165" fontId="2" fillId="3" borderId="0" xfId="0" applyNumberFormat="1" applyFont="1" applyFill="1" applyAlignment="1">
      <alignment horizontal="right"/>
    </xf>
    <xf numFmtId="0" fontId="14" fillId="3" borderId="5" xfId="0" quotePrefix="1" applyFont="1" applyFill="1" applyBorder="1" applyAlignment="1">
      <alignment horizontal="center"/>
    </xf>
    <xf numFmtId="0" fontId="11" fillId="3" borderId="0" xfId="0" quotePrefix="1" applyFont="1" applyFill="1" applyAlignment="1">
      <alignment horizontal="right"/>
    </xf>
    <xf numFmtId="165" fontId="12" fillId="3" borderId="0" xfId="0" applyNumberFormat="1" applyFont="1" applyFill="1" applyAlignment="1">
      <alignment horizontal="right"/>
    </xf>
    <xf numFmtId="0" fontId="7" fillId="3" borderId="6" xfId="0" applyFont="1" applyFill="1" applyBorder="1"/>
    <xf numFmtId="0" fontId="0" fillId="3" borderId="6" xfId="0" applyFill="1" applyBorder="1" applyAlignment="1">
      <alignment horizontal="left"/>
    </xf>
    <xf numFmtId="168" fontId="11" fillId="3" borderId="0" xfId="0" applyNumberFormat="1" applyFont="1" applyFill="1" applyAlignment="1">
      <alignment horizontal="right"/>
    </xf>
    <xf numFmtId="165" fontId="5" fillId="3" borderId="0" xfId="0" applyNumberFormat="1" applyFont="1" applyFill="1" applyAlignment="1">
      <alignment horizontal="right"/>
    </xf>
    <xf numFmtId="0" fontId="11" fillId="3" borderId="0" xfId="0" quotePrefix="1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14" fillId="3" borderId="0" xfId="0" applyFont="1" applyFill="1" applyAlignment="1">
      <alignment horizontal="right"/>
    </xf>
    <xf numFmtId="169" fontId="2" fillId="3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0" fontId="13" fillId="3" borderId="0" xfId="0" applyNumberFormat="1" applyFont="1" applyFill="1" applyAlignment="1">
      <alignment horizontal="left"/>
    </xf>
    <xf numFmtId="0" fontId="21" fillId="3" borderId="0" xfId="0" applyFont="1" applyFill="1"/>
    <xf numFmtId="166" fontId="0" fillId="3" borderId="0" xfId="0" applyNumberFormat="1" applyFill="1" applyAlignment="1">
      <alignment horizontal="center"/>
    </xf>
    <xf numFmtId="166" fontId="0" fillId="3" borderId="0" xfId="0" applyNumberFormat="1" applyFill="1"/>
    <xf numFmtId="166" fontId="0" fillId="0" borderId="0" xfId="0" applyNumberFormat="1"/>
    <xf numFmtId="0" fontId="21" fillId="0" borderId="0" xfId="0" applyFont="1"/>
    <xf numFmtId="0" fontId="23" fillId="3" borderId="0" xfId="0" applyFont="1" applyFill="1" applyAlignment="1">
      <alignment horizontal="left"/>
    </xf>
    <xf numFmtId="21" fontId="0" fillId="4" borderId="0" xfId="0" applyNumberFormat="1" applyFill="1" applyAlignment="1">
      <alignment horizontal="center"/>
    </xf>
    <xf numFmtId="167" fontId="0" fillId="0" borderId="0" xfId="0" applyNumberFormat="1"/>
    <xf numFmtId="0" fontId="24" fillId="3" borderId="0" xfId="0" applyFont="1" applyFill="1"/>
    <xf numFmtId="0" fontId="26" fillId="0" borderId="0" xfId="0" applyFont="1"/>
    <xf numFmtId="0" fontId="25" fillId="3" borderId="0" xfId="0" applyFont="1" applyFill="1"/>
    <xf numFmtId="166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/>
    <xf numFmtId="0" fontId="2" fillId="3" borderId="2" xfId="0" applyFont="1" applyFill="1" applyBorder="1" applyAlignment="1">
      <alignment horizontal="left"/>
    </xf>
    <xf numFmtId="0" fontId="0" fillId="3" borderId="5" xfId="0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71" fontId="0" fillId="3" borderId="2" xfId="0" applyNumberFormat="1" applyFill="1" applyBorder="1" applyAlignment="1">
      <alignment horizontal="left"/>
    </xf>
    <xf numFmtId="1" fontId="0" fillId="3" borderId="4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left"/>
    </xf>
    <xf numFmtId="172" fontId="0" fillId="3" borderId="4" xfId="0" applyNumberForma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3" borderId="3" xfId="0" quotePrefix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" fontId="0" fillId="3" borderId="19" xfId="0" applyNumberFormat="1" applyFill="1" applyBorder="1" applyAlignment="1">
      <alignment horizontal="center"/>
    </xf>
    <xf numFmtId="0" fontId="14" fillId="0" borderId="0" xfId="0" applyFont="1"/>
    <xf numFmtId="0" fontId="27" fillId="3" borderId="0" xfId="0" applyFont="1" applyFill="1"/>
    <xf numFmtId="0" fontId="27" fillId="3" borderId="0" xfId="0" applyFont="1" applyFill="1" applyAlignment="1">
      <alignment horizontal="right"/>
    </xf>
    <xf numFmtId="0" fontId="27" fillId="2" borderId="0" xfId="0" applyFont="1" applyFill="1" applyProtection="1">
      <protection locked="0"/>
    </xf>
    <xf numFmtId="0" fontId="28" fillId="3" borderId="0" xfId="0" applyFont="1" applyFill="1"/>
    <xf numFmtId="0" fontId="30" fillId="3" borderId="0" xfId="0" applyFont="1" applyFill="1" applyAlignment="1">
      <alignment horizontal="right"/>
    </xf>
    <xf numFmtId="0" fontId="30" fillId="3" borderId="0" xfId="0" applyFont="1" applyFill="1"/>
    <xf numFmtId="0" fontId="29" fillId="3" borderId="0" xfId="0" applyFont="1" applyFill="1" applyAlignment="1">
      <alignment horizontal="right"/>
    </xf>
    <xf numFmtId="0" fontId="29" fillId="3" borderId="0" xfId="0" applyFont="1" applyFill="1"/>
    <xf numFmtId="168" fontId="0" fillId="3" borderId="20" xfId="0" applyNumberFormat="1" applyFill="1" applyBorder="1" applyAlignment="1">
      <alignment horizontal="right"/>
    </xf>
    <xf numFmtId="0" fontId="22" fillId="3" borderId="0" xfId="0" applyFont="1" applyFill="1" applyAlignment="1">
      <alignment horizontal="left"/>
    </xf>
    <xf numFmtId="13" fontId="0" fillId="0" borderId="0" xfId="0" applyNumberFormat="1"/>
    <xf numFmtId="1" fontId="0" fillId="0" borderId="0" xfId="0" applyNumberFormat="1"/>
    <xf numFmtId="0" fontId="31" fillId="0" borderId="0" xfId="0" applyFont="1"/>
    <xf numFmtId="0" fontId="4" fillId="3" borderId="2" xfId="0" applyFont="1" applyFill="1" applyBorder="1"/>
    <xf numFmtId="0" fontId="8" fillId="3" borderId="6" xfId="0" applyFont="1" applyFill="1" applyBorder="1"/>
    <xf numFmtId="0" fontId="13" fillId="3" borderId="1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0" fillId="7" borderId="1" xfId="0" applyFill="1" applyBorder="1" applyAlignment="1">
      <alignment horizontal="left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left"/>
    </xf>
    <xf numFmtId="0" fontId="2" fillId="7" borderId="14" xfId="0" applyFont="1" applyFill="1" applyBorder="1" applyAlignment="1">
      <alignment horizontal="left"/>
    </xf>
    <xf numFmtId="0" fontId="13" fillId="8" borderId="15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14" fillId="8" borderId="5" xfId="0" quotePrefix="1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14" fillId="9" borderId="5" xfId="0" quotePrefix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1" fillId="3" borderId="5" xfId="0" quotePrefix="1" applyFont="1" applyFill="1" applyBorder="1" applyAlignment="1">
      <alignment horizontal="right"/>
    </xf>
    <xf numFmtId="0" fontId="11" fillId="3" borderId="23" xfId="0" quotePrefix="1" applyFont="1" applyFill="1" applyBorder="1" applyAlignment="1">
      <alignment horizontal="center"/>
    </xf>
    <xf numFmtId="1" fontId="9" fillId="3" borderId="7" xfId="0" applyNumberFormat="1" applyFont="1" applyFill="1" applyBorder="1" applyAlignment="1">
      <alignment horizontal="center"/>
    </xf>
    <xf numFmtId="168" fontId="9" fillId="3" borderId="17" xfId="0" applyNumberFormat="1" applyFont="1" applyFill="1" applyBorder="1" applyAlignment="1">
      <alignment horizontal="right"/>
    </xf>
    <xf numFmtId="0" fontId="32" fillId="3" borderId="0" xfId="0" applyFont="1" applyFill="1"/>
    <xf numFmtId="0" fontId="33" fillId="3" borderId="1" xfId="0" applyFont="1" applyFill="1" applyBorder="1"/>
    <xf numFmtId="20" fontId="33" fillId="3" borderId="14" xfId="0" applyNumberFormat="1" applyFont="1" applyFill="1" applyBorder="1"/>
    <xf numFmtId="168" fontId="33" fillId="3" borderId="15" xfId="0" applyNumberFormat="1" applyFont="1" applyFill="1" applyBorder="1" applyAlignment="1">
      <alignment horizontal="center"/>
    </xf>
    <xf numFmtId="166" fontId="32" fillId="3" borderId="0" xfId="0" applyNumberFormat="1" applyFont="1" applyFill="1" applyAlignment="1">
      <alignment horizontal="center"/>
    </xf>
    <xf numFmtId="166" fontId="32" fillId="3" borderId="0" xfId="0" applyNumberFormat="1" applyFont="1" applyFill="1"/>
    <xf numFmtId="166" fontId="32" fillId="0" borderId="0" xfId="0" applyNumberFormat="1" applyFont="1"/>
    <xf numFmtId="0" fontId="32" fillId="0" borderId="0" xfId="0" applyFont="1"/>
    <xf numFmtId="0" fontId="33" fillId="3" borderId="2" xfId="0" applyFont="1" applyFill="1" applyBorder="1"/>
    <xf numFmtId="0" fontId="33" fillId="3" borderId="0" xfId="0" applyFont="1" applyFill="1"/>
    <xf numFmtId="166" fontId="33" fillId="3" borderId="5" xfId="0" applyNumberFormat="1" applyFont="1" applyFill="1" applyBorder="1" applyAlignment="1">
      <alignment horizontal="center"/>
    </xf>
    <xf numFmtId="166" fontId="3" fillId="3" borderId="0" xfId="0" applyNumberFormat="1" applyFont="1" applyFill="1" applyAlignment="1">
      <alignment horizontal="center"/>
    </xf>
    <xf numFmtId="166" fontId="3" fillId="3" borderId="0" xfId="0" applyNumberFormat="1" applyFont="1" applyFill="1"/>
    <xf numFmtId="166" fontId="3" fillId="0" borderId="0" xfId="0" applyNumberFormat="1" applyFont="1"/>
    <xf numFmtId="0" fontId="3" fillId="0" borderId="0" xfId="0" applyFont="1"/>
    <xf numFmtId="20" fontId="3" fillId="0" borderId="0" xfId="0" applyNumberFormat="1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/>
    <xf numFmtId="0" fontId="34" fillId="3" borderId="0" xfId="0" applyFont="1" applyFill="1" applyAlignment="1">
      <alignment horizontal="right"/>
    </xf>
    <xf numFmtId="0" fontId="34" fillId="3" borderId="0" xfId="0" applyFont="1" applyFill="1"/>
    <xf numFmtId="0" fontId="3" fillId="3" borderId="0" xfId="0" applyFont="1" applyFill="1" applyAlignment="1">
      <alignment horizontal="right"/>
    </xf>
    <xf numFmtId="0" fontId="34" fillId="0" borderId="0" xfId="0" applyFont="1"/>
    <xf numFmtId="168" fontId="33" fillId="3" borderId="0" xfId="0" applyNumberFormat="1" applyFont="1" applyFill="1" applyAlignment="1">
      <alignment horizontal="center"/>
    </xf>
    <xf numFmtId="166" fontId="33" fillId="3" borderId="0" xfId="0" applyNumberFormat="1" applyFont="1" applyFill="1" applyAlignment="1">
      <alignment horizontal="center"/>
    </xf>
    <xf numFmtId="0" fontId="0" fillId="7" borderId="0" xfId="0" applyFill="1"/>
    <xf numFmtId="0" fontId="3" fillId="7" borderId="0" xfId="0" applyFont="1" applyFill="1"/>
    <xf numFmtId="0" fontId="27" fillId="7" borderId="0" xfId="0" applyFont="1" applyFill="1" applyAlignment="1">
      <alignment horizontal="right"/>
    </xf>
    <xf numFmtId="167" fontId="34" fillId="0" borderId="0" xfId="0" applyNumberFormat="1" applyFont="1"/>
    <xf numFmtId="0" fontId="34" fillId="7" borderId="0" xfId="0" applyFont="1" applyFill="1"/>
    <xf numFmtId="0" fontId="2" fillId="7" borderId="24" xfId="0" applyFont="1" applyFill="1" applyBorder="1" applyAlignment="1">
      <alignment horizontal="center"/>
    </xf>
    <xf numFmtId="0" fontId="2" fillId="3" borderId="25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0" xfId="0" applyFont="1" applyFill="1"/>
    <xf numFmtId="0" fontId="9" fillId="3" borderId="2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4" fillId="0" borderId="0" xfId="0" applyFont="1" applyAlignment="1">
      <alignment horizontal="right"/>
    </xf>
    <xf numFmtId="20" fontId="0" fillId="11" borderId="0" xfId="0" applyNumberFormat="1" applyFill="1" applyAlignment="1">
      <alignment horizontal="right"/>
    </xf>
    <xf numFmtId="166" fontId="0" fillId="11" borderId="0" xfId="0" applyNumberFormat="1" applyFill="1"/>
    <xf numFmtId="20" fontId="0" fillId="0" borderId="0" xfId="0" applyNumberFormat="1"/>
    <xf numFmtId="166" fontId="0" fillId="0" borderId="0" xfId="0" applyNumberFormat="1" applyAlignment="1">
      <alignment horizontal="right"/>
    </xf>
    <xf numFmtId="0" fontId="4" fillId="0" borderId="0" xfId="0" applyFont="1"/>
    <xf numFmtId="167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0" fillId="0" borderId="0" xfId="0" applyAlignment="1">
      <alignment horizontal="center" vertical="center"/>
    </xf>
    <xf numFmtId="167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1" fillId="3" borderId="2" xfId="0" applyFont="1" applyFill="1" applyBorder="1"/>
    <xf numFmtId="0" fontId="13" fillId="3" borderId="18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14" fillId="3" borderId="19" xfId="0" quotePrefix="1" applyFont="1" applyFill="1" applyBorder="1" applyAlignment="1">
      <alignment horizontal="center"/>
    </xf>
    <xf numFmtId="0" fontId="0" fillId="3" borderId="29" xfId="0" applyFill="1" applyBorder="1" applyAlignment="1">
      <alignment horizontal="left"/>
    </xf>
    <xf numFmtId="1" fontId="2" fillId="3" borderId="31" xfId="0" applyNumberFormat="1" applyFont="1" applyFill="1" applyBorder="1" applyAlignment="1">
      <alignment horizontal="center"/>
    </xf>
    <xf numFmtId="0" fontId="7" fillId="3" borderId="29" xfId="0" applyFont="1" applyFill="1" applyBorder="1"/>
    <xf numFmtId="0" fontId="2" fillId="7" borderId="2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33" fillId="3" borderId="6" xfId="0" applyFont="1" applyFill="1" applyBorder="1"/>
    <xf numFmtId="166" fontId="33" fillId="3" borderId="16" xfId="0" applyNumberFormat="1" applyFont="1" applyFill="1" applyBorder="1" applyAlignment="1">
      <alignment horizontal="center"/>
    </xf>
    <xf numFmtId="0" fontId="28" fillId="9" borderId="0" xfId="0" applyFont="1" applyFill="1"/>
    <xf numFmtId="164" fontId="2" fillId="2" borderId="0" xfId="0" applyNumberFormat="1" applyFont="1" applyFill="1" applyAlignment="1" applyProtection="1">
      <alignment horizontal="right"/>
      <protection locked="0"/>
    </xf>
    <xf numFmtId="10" fontId="0" fillId="0" borderId="0" xfId="0" applyNumberFormat="1"/>
    <xf numFmtId="0" fontId="0" fillId="7" borderId="0" xfId="0" applyFill="1" applyAlignment="1">
      <alignment horizontal="center"/>
    </xf>
    <xf numFmtId="166" fontId="33" fillId="3" borderId="14" xfId="0" applyNumberFormat="1" applyFont="1" applyFill="1" applyBorder="1" applyAlignment="1">
      <alignment horizontal="center"/>
    </xf>
    <xf numFmtId="166" fontId="33" fillId="3" borderId="14" xfId="0" applyNumberFormat="1" applyFont="1" applyFill="1" applyBorder="1"/>
    <xf numFmtId="166" fontId="33" fillId="3" borderId="17" xfId="0" applyNumberFormat="1" applyFont="1" applyFill="1" applyBorder="1" applyAlignment="1">
      <alignment horizontal="center"/>
    </xf>
    <xf numFmtId="0" fontId="32" fillId="3" borderId="0" xfId="0" applyFont="1" applyFill="1" applyAlignment="1">
      <alignment horizontal="right"/>
    </xf>
    <xf numFmtId="0" fontId="33" fillId="7" borderId="0" xfId="0" applyFont="1" applyFill="1"/>
    <xf numFmtId="166" fontId="32" fillId="7" borderId="0" xfId="0" applyNumberFormat="1" applyFont="1" applyFill="1" applyAlignment="1">
      <alignment horizontal="center"/>
    </xf>
    <xf numFmtId="21" fontId="32" fillId="7" borderId="0" xfId="0" applyNumberFormat="1" applyFont="1" applyFill="1" applyAlignment="1">
      <alignment horizontal="center"/>
    </xf>
    <xf numFmtId="0" fontId="37" fillId="7" borderId="0" xfId="0" applyFont="1" applyFill="1"/>
    <xf numFmtId="166" fontId="32" fillId="7" borderId="0" xfId="0" applyNumberFormat="1" applyFont="1" applyFill="1"/>
    <xf numFmtId="0" fontId="32" fillId="2" borderId="0" xfId="0" applyFont="1" applyFill="1" applyAlignment="1" applyProtection="1">
      <alignment horizontal="right"/>
      <protection locked="0"/>
    </xf>
    <xf numFmtId="1" fontId="32" fillId="2" borderId="0" xfId="0" applyNumberFormat="1" applyFont="1" applyFill="1" applyAlignment="1" applyProtection="1">
      <alignment horizontal="center"/>
      <protection locked="0"/>
    </xf>
    <xf numFmtId="0" fontId="33" fillId="3" borderId="0" xfId="0" applyFont="1" applyFill="1" applyAlignment="1">
      <alignment horizontal="right"/>
    </xf>
    <xf numFmtId="0" fontId="33" fillId="2" borderId="0" xfId="0" applyFont="1" applyFill="1" applyProtection="1">
      <protection locked="0"/>
    </xf>
    <xf numFmtId="166" fontId="38" fillId="5" borderId="0" xfId="0" applyNumberFormat="1" applyFont="1" applyFill="1" applyAlignment="1">
      <alignment horizontal="center"/>
    </xf>
    <xf numFmtId="166" fontId="33" fillId="2" borderId="0" xfId="0" applyNumberFormat="1" applyFont="1" applyFill="1" applyAlignment="1" applyProtection="1">
      <alignment horizontal="center"/>
      <protection locked="0"/>
    </xf>
    <xf numFmtId="20" fontId="32" fillId="3" borderId="0" xfId="0" applyNumberFormat="1" applyFont="1" applyFill="1"/>
    <xf numFmtId="20" fontId="32" fillId="3" borderId="0" xfId="0" applyNumberFormat="1" applyFont="1" applyFill="1" applyAlignment="1">
      <alignment horizontal="right"/>
    </xf>
    <xf numFmtId="167" fontId="32" fillId="3" borderId="0" xfId="0" applyNumberFormat="1" applyFont="1" applyFill="1" applyAlignment="1">
      <alignment horizontal="center"/>
    </xf>
    <xf numFmtId="167" fontId="38" fillId="10" borderId="0" xfId="0" applyNumberFormat="1" applyFont="1" applyFill="1" applyAlignment="1">
      <alignment horizontal="center"/>
    </xf>
    <xf numFmtId="0" fontId="37" fillId="10" borderId="2" xfId="0" applyFont="1" applyFill="1" applyBorder="1"/>
    <xf numFmtId="0" fontId="39" fillId="10" borderId="0" xfId="0" applyFont="1" applyFill="1"/>
    <xf numFmtId="166" fontId="37" fillId="10" borderId="5" xfId="0" applyNumberFormat="1" applyFont="1" applyFill="1" applyBorder="1" applyAlignment="1">
      <alignment horizontal="center"/>
    </xf>
    <xf numFmtId="0" fontId="37" fillId="10" borderId="6" xfId="0" applyFont="1" applyFill="1" applyBorder="1"/>
    <xf numFmtId="0" fontId="39" fillId="10" borderId="16" xfId="0" applyFont="1" applyFill="1" applyBorder="1"/>
    <xf numFmtId="166" fontId="37" fillId="10" borderId="17" xfId="0" applyNumberFormat="1" applyFont="1" applyFill="1" applyBorder="1" applyAlignment="1">
      <alignment horizontal="center"/>
    </xf>
    <xf numFmtId="166" fontId="40" fillId="3" borderId="0" xfId="0" applyNumberFormat="1" applyFont="1" applyFill="1" applyAlignment="1">
      <alignment horizontal="center"/>
    </xf>
    <xf numFmtId="167" fontId="32" fillId="3" borderId="0" xfId="0" applyNumberFormat="1" applyFont="1" applyFill="1"/>
    <xf numFmtId="166" fontId="32" fillId="0" borderId="0" xfId="0" applyNumberFormat="1" applyFont="1" applyAlignment="1">
      <alignment horizontal="center"/>
    </xf>
    <xf numFmtId="0" fontId="32" fillId="7" borderId="0" xfId="0" applyFont="1" applyFill="1"/>
    <xf numFmtId="0" fontId="22" fillId="3" borderId="29" xfId="0" applyFont="1" applyFill="1" applyBorder="1" applyAlignment="1">
      <alignment horizontal="center"/>
    </xf>
    <xf numFmtId="0" fontId="22" fillId="3" borderId="3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0" fontId="22" fillId="6" borderId="29" xfId="0" applyFont="1" applyFill="1" applyBorder="1" applyAlignment="1">
      <alignment horizontal="center"/>
    </xf>
    <xf numFmtId="0" fontId="22" fillId="6" borderId="30" xfId="0" applyFont="1" applyFill="1" applyBorder="1" applyAlignment="1">
      <alignment horizontal="center"/>
    </xf>
    <xf numFmtId="0" fontId="22" fillId="6" borderId="28" xfId="0" applyFont="1" applyFill="1" applyBorder="1" applyAlignment="1">
      <alignment horizontal="center"/>
    </xf>
    <xf numFmtId="0" fontId="22" fillId="2" borderId="29" xfId="0" applyFont="1" applyFill="1" applyBorder="1" applyAlignment="1">
      <alignment horizontal="center"/>
    </xf>
    <xf numFmtId="0" fontId="22" fillId="2" borderId="30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</cellXfs>
  <cellStyles count="2">
    <cellStyle name="Standaard" xfId="0" builtinId="0"/>
    <cellStyle name="Standaard 2" xfId="1" xr:uid="{C6E2D798-070D-4B42-A448-81B0F597CE93}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CC"/>
      <color rgb="FFFFFF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38</xdr:col>
      <xdr:colOff>9525</xdr:colOff>
      <xdr:row>4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04E201C-78C8-2DC9-98B4-3A4E52FD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809625"/>
          <a:ext cx="4391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144780</xdr:colOff>
          <xdr:row>0</xdr:row>
          <xdr:rowOff>137160</xdr:rowOff>
        </xdr:to>
        <xdr:sp macro="" textlink="">
          <xdr:nvSpPr>
            <xdr:cNvPr id="1038" name="NEE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144780</xdr:colOff>
          <xdr:row>0</xdr:row>
          <xdr:rowOff>137160</xdr:rowOff>
        </xdr:to>
        <xdr:sp macro="" textlink="">
          <xdr:nvSpPr>
            <xdr:cNvPr id="1040" name="CheckBox2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">
    <pageSetUpPr fitToPage="1"/>
  </sheetPr>
  <dimension ref="A1:AS50"/>
  <sheetViews>
    <sheetView zoomScaleNormal="100" workbookViewId="0">
      <selection activeCell="D12" sqref="D12"/>
    </sheetView>
  </sheetViews>
  <sheetFormatPr defaultColWidth="9.109375" defaultRowHeight="13.2" x14ac:dyDescent="0.25"/>
  <cols>
    <col min="1" max="1" width="5.33203125" customWidth="1"/>
    <col min="2" max="2" width="45" customWidth="1"/>
    <col min="3" max="3" width="13.109375" customWidth="1"/>
    <col min="4" max="4" width="23.6640625" bestFit="1" customWidth="1"/>
    <col min="5" max="5" width="10" style="94" bestFit="1" customWidth="1"/>
    <col min="6" max="9" width="13.109375" style="94" customWidth="1"/>
    <col min="10" max="10" width="13.109375" style="86" customWidth="1"/>
    <col min="11" max="11" width="7.109375" style="86" hidden="1" customWidth="1"/>
    <col min="12" max="12" width="10.6640625" hidden="1" customWidth="1"/>
    <col min="13" max="13" width="7.109375" style="165" hidden="1" customWidth="1"/>
    <col min="14" max="18" width="10.6640625" style="165" hidden="1" customWidth="1"/>
    <col min="19" max="19" width="4.5546875" style="165" hidden="1" customWidth="1"/>
    <col min="20" max="22" width="10.6640625" style="165" hidden="1" customWidth="1"/>
    <col min="23" max="23" width="5.88671875" style="165" hidden="1" customWidth="1"/>
    <col min="24" max="24" width="22.44140625" style="165" hidden="1" customWidth="1"/>
    <col min="25" max="25" width="9.109375" style="165" hidden="1" customWidth="1"/>
    <col min="26" max="30" width="10" hidden="1" customWidth="1"/>
    <col min="31" max="31" width="11.33203125" style="80" hidden="1" customWidth="1"/>
    <col min="32" max="35" width="9.5546875" style="80" hidden="1" customWidth="1"/>
    <col min="36" max="37" width="10.5546875" hidden="1" customWidth="1"/>
    <col min="38" max="38" width="9.109375" hidden="1" customWidth="1"/>
    <col min="39" max="42" width="9.109375" customWidth="1"/>
    <col min="43" max="45" width="9.109375" style="165" customWidth="1"/>
    <col min="46" max="46" width="9.109375" customWidth="1"/>
  </cols>
  <sheetData>
    <row r="1" spans="1:42" s="165" customFormat="1" x14ac:dyDescent="0.25">
      <c r="A1" s="170"/>
      <c r="B1" s="170"/>
      <c r="C1" s="170"/>
      <c r="D1" s="171"/>
      <c r="E1" s="162"/>
      <c r="F1" s="162"/>
      <c r="G1" s="162"/>
      <c r="H1" s="162"/>
      <c r="I1" s="162"/>
      <c r="J1" s="163"/>
      <c r="K1" s="164"/>
      <c r="L1" s="165" t="s">
        <v>29</v>
      </c>
      <c r="O1" s="164"/>
      <c r="P1" s="164"/>
      <c r="Q1" s="164"/>
      <c r="W1" s="176"/>
      <c r="Z1"/>
      <c r="AA1" s="86"/>
      <c r="AB1" s="86"/>
      <c r="AC1" s="86"/>
      <c r="AD1"/>
      <c r="AE1" s="80"/>
      <c r="AF1" s="80"/>
      <c r="AG1" s="80"/>
      <c r="AH1" s="80"/>
      <c r="AI1" s="80"/>
      <c r="AJ1"/>
      <c r="AK1"/>
      <c r="AL1"/>
      <c r="AM1"/>
      <c r="AN1"/>
      <c r="AO1"/>
      <c r="AP1"/>
    </row>
    <row r="2" spans="1:42" ht="27.75" customHeight="1" x14ac:dyDescent="0.4">
      <c r="A2" s="83"/>
      <c r="B2" s="113" t="s">
        <v>110</v>
      </c>
      <c r="C2" s="113"/>
      <c r="D2" s="19"/>
      <c r="E2" s="84"/>
      <c r="F2" s="84"/>
      <c r="G2" s="84"/>
      <c r="H2" s="84"/>
      <c r="I2" s="84"/>
      <c r="J2" s="85"/>
      <c r="L2" s="112" t="s">
        <v>30</v>
      </c>
      <c r="O2" s="164"/>
      <c r="P2" s="164"/>
      <c r="Q2" s="164"/>
      <c r="W2" s="176"/>
      <c r="Z2" s="192"/>
      <c r="AA2" s="193"/>
      <c r="AB2" s="193"/>
      <c r="AC2" s="193"/>
      <c r="AD2" s="192"/>
      <c r="AE2" s="202"/>
      <c r="AF2" s="202"/>
      <c r="AG2" s="202"/>
      <c r="AH2" s="202"/>
      <c r="AI2" s="202"/>
      <c r="AJ2" s="192"/>
      <c r="AK2" s="192"/>
      <c r="AL2" s="192"/>
      <c r="AM2" s="192"/>
      <c r="AN2" s="192"/>
      <c r="AO2" s="192"/>
      <c r="AP2" s="192"/>
    </row>
    <row r="3" spans="1:42" ht="22.8" x14ac:dyDescent="0.4">
      <c r="A3" s="9"/>
      <c r="B3" s="114" t="s">
        <v>27</v>
      </c>
      <c r="C3" s="115" t="s">
        <v>30</v>
      </c>
      <c r="D3" s="9"/>
      <c r="E3" s="84"/>
      <c r="F3" s="84"/>
      <c r="G3" s="84"/>
      <c r="H3" s="84"/>
      <c r="I3" s="84"/>
      <c r="J3" s="85"/>
      <c r="L3" s="112" t="s">
        <v>31</v>
      </c>
      <c r="W3" s="176"/>
    </row>
    <row r="4" spans="1:42" ht="16.5" customHeight="1" thickBot="1" x14ac:dyDescent="0.45">
      <c r="A4" s="9"/>
      <c r="B4" s="177"/>
      <c r="C4" s="175"/>
      <c r="D4" s="175"/>
      <c r="E4" s="84"/>
      <c r="F4" s="84"/>
      <c r="G4" s="84"/>
      <c r="H4" s="84"/>
      <c r="I4" s="84"/>
      <c r="J4" s="85"/>
      <c r="L4" s="112"/>
      <c r="W4" s="176"/>
    </row>
    <row r="5" spans="1:42" s="165" customFormat="1" ht="13.8" x14ac:dyDescent="0.25">
      <c r="A5" s="21"/>
      <c r="B5" s="169"/>
      <c r="C5" s="162"/>
      <c r="D5" s="162"/>
      <c r="E5" s="162"/>
      <c r="F5" s="152" t="s">
        <v>94</v>
      </c>
      <c r="G5" s="226"/>
      <c r="H5" s="227"/>
      <c r="I5" s="227"/>
      <c r="J5" s="154">
        <f>SUM(U43)</f>
        <v>1.7847222222222217</v>
      </c>
      <c r="O5" s="165">
        <v>20</v>
      </c>
      <c r="W5" s="176"/>
      <c r="Z5"/>
      <c r="AA5"/>
      <c r="AB5"/>
      <c r="AC5"/>
      <c r="AD5"/>
      <c r="AE5" s="80"/>
      <c r="AF5" s="80"/>
      <c r="AG5" s="80"/>
      <c r="AH5" s="80"/>
      <c r="AI5" s="80"/>
      <c r="AJ5"/>
      <c r="AK5"/>
      <c r="AL5"/>
      <c r="AM5"/>
      <c r="AN5"/>
      <c r="AO5"/>
      <c r="AP5"/>
    </row>
    <row r="6" spans="1:42" ht="14.4" thickBot="1" x14ac:dyDescent="0.3">
      <c r="A6" s="9"/>
      <c r="B6" s="88"/>
      <c r="C6" s="88"/>
      <c r="D6" s="16"/>
      <c r="E6" s="84"/>
      <c r="F6" s="220" t="s">
        <v>78</v>
      </c>
      <c r="G6" s="221"/>
      <c r="H6" s="221"/>
      <c r="I6" s="221"/>
      <c r="J6" s="228">
        <f>IF(ISERROR(SUM(AK15:AK16)/(2*H12)),"",SUM(AK15:AK16)/(2*H12))</f>
        <v>1.0416666666666666E-2</v>
      </c>
      <c r="W6" s="176"/>
    </row>
    <row r="7" spans="1:42" ht="17.399999999999999" x14ac:dyDescent="0.3">
      <c r="A7" s="14"/>
      <c r="B7" s="222" t="s">
        <v>119</v>
      </c>
      <c r="C7" s="116"/>
      <c r="D7" s="229"/>
      <c r="E7" s="155"/>
      <c r="F7" s="230"/>
      <c r="G7" s="231"/>
      <c r="H7" s="231"/>
      <c r="I7" s="232"/>
      <c r="J7" s="232"/>
      <c r="L7" s="89">
        <v>5.208333333333333E-3</v>
      </c>
      <c r="O7" s="164"/>
      <c r="P7" s="164"/>
      <c r="Q7" s="164"/>
      <c r="W7" s="176"/>
      <c r="AA7" s="86"/>
      <c r="AB7" s="86"/>
      <c r="AC7" s="86"/>
    </row>
    <row r="8" spans="1:42" ht="15.6" x14ac:dyDescent="0.3">
      <c r="A8" s="83"/>
      <c r="B8" s="222" t="s">
        <v>120</v>
      </c>
      <c r="C8" s="151"/>
      <c r="D8" s="229"/>
      <c r="E8" s="155"/>
      <c r="F8" s="233"/>
      <c r="G8" s="231"/>
      <c r="H8" s="231"/>
      <c r="I8" s="231"/>
      <c r="J8" s="231"/>
      <c r="L8" s="89">
        <v>1.0416666666666666E-2</v>
      </c>
      <c r="O8" s="164"/>
      <c r="P8" s="164"/>
      <c r="Q8" s="164"/>
      <c r="W8" s="176"/>
      <c r="AA8" s="86"/>
      <c r="AB8" s="86"/>
      <c r="AC8" s="86"/>
    </row>
    <row r="9" spans="1:42" ht="15.6" x14ac:dyDescent="0.3">
      <c r="A9" s="83"/>
      <c r="B9" s="222" t="s">
        <v>121</v>
      </c>
      <c r="C9" s="116"/>
      <c r="D9" s="229"/>
      <c r="E9" s="155"/>
      <c r="F9" s="233"/>
      <c r="G9" s="231"/>
      <c r="H9" s="231"/>
      <c r="I9" s="231"/>
      <c r="J9" s="231"/>
      <c r="L9" s="87"/>
      <c r="N9" s="168">
        <f>SUM(J6:J9)*10</f>
        <v>0.10416666666666666</v>
      </c>
      <c r="O9" s="164"/>
      <c r="P9" s="164"/>
      <c r="Q9" s="164"/>
      <c r="W9" s="176"/>
      <c r="AA9" s="86"/>
      <c r="AB9" s="86"/>
      <c r="AC9" s="86"/>
    </row>
    <row r="10" spans="1:42" s="165" customFormat="1" ht="13.8" x14ac:dyDescent="0.25">
      <c r="A10" s="170"/>
      <c r="B10" s="116"/>
      <c r="C10" s="116"/>
      <c r="D10" s="229"/>
      <c r="E10" s="155"/>
      <c r="F10" s="231"/>
      <c r="G10" s="231"/>
      <c r="H10" s="231"/>
      <c r="I10" s="231"/>
      <c r="J10" s="156"/>
      <c r="K10" s="164"/>
      <c r="L10" s="172"/>
      <c r="O10" s="164"/>
      <c r="P10" s="164"/>
      <c r="Q10" s="164"/>
      <c r="W10" s="176"/>
      <c r="Z10"/>
      <c r="AA10" s="86"/>
      <c r="AB10" s="86"/>
      <c r="AC10" s="86"/>
      <c r="AD10"/>
      <c r="AE10" s="80"/>
      <c r="AF10" s="80"/>
      <c r="AG10" s="80"/>
      <c r="AH10" s="80"/>
      <c r="AI10" s="80"/>
      <c r="AJ10"/>
      <c r="AK10"/>
      <c r="AL10"/>
      <c r="AM10"/>
      <c r="AN10"/>
      <c r="AO10"/>
      <c r="AP10"/>
    </row>
    <row r="11" spans="1:42" s="165" customFormat="1" ht="13.8" x14ac:dyDescent="0.25">
      <c r="A11" s="170"/>
      <c r="B11" s="116"/>
      <c r="C11" s="116"/>
      <c r="D11" s="229"/>
      <c r="E11" s="155"/>
      <c r="F11" s="231"/>
      <c r="G11" s="231"/>
      <c r="H11" s="234"/>
      <c r="I11" s="231"/>
      <c r="J11" s="156"/>
      <c r="K11" s="164"/>
      <c r="L11" s="172"/>
      <c r="O11" s="164"/>
      <c r="P11" s="164"/>
      <c r="Q11" s="164"/>
      <c r="W11" s="176"/>
      <c r="Z11"/>
      <c r="AA11" s="86"/>
      <c r="AB11" s="86"/>
      <c r="AC11" s="86"/>
      <c r="AD11"/>
      <c r="AE11" s="80"/>
      <c r="AF11" s="80"/>
      <c r="AG11" s="80"/>
      <c r="AH11" s="80"/>
      <c r="AI11" s="80"/>
      <c r="AJ11"/>
      <c r="AK11"/>
      <c r="AL11"/>
      <c r="AM11"/>
      <c r="AN11"/>
      <c r="AO11"/>
      <c r="AP11"/>
    </row>
    <row r="12" spans="1:42" ht="15.6" x14ac:dyDescent="0.3">
      <c r="A12" s="83"/>
      <c r="B12" s="160" t="s">
        <v>57</v>
      </c>
      <c r="C12" s="160"/>
      <c r="D12" s="235"/>
      <c r="E12" s="155"/>
      <c r="F12" s="160" t="s">
        <v>61</v>
      </c>
      <c r="G12" s="155"/>
      <c r="H12" s="236">
        <v>5</v>
      </c>
      <c r="I12" s="155"/>
      <c r="J12" s="156"/>
      <c r="L12" s="87"/>
      <c r="O12" s="164"/>
      <c r="P12" s="164"/>
      <c r="Q12" s="164"/>
      <c r="W12" s="176"/>
      <c r="AA12" s="86"/>
      <c r="AB12" s="86"/>
      <c r="AC12" s="86"/>
    </row>
    <row r="13" spans="1:42" s="165" customFormat="1" ht="13.8" x14ac:dyDescent="0.25">
      <c r="A13" s="170"/>
      <c r="B13" s="160"/>
      <c r="C13" s="160"/>
      <c r="D13" s="229"/>
      <c r="E13" s="229"/>
      <c r="F13" s="155"/>
      <c r="G13" s="155"/>
      <c r="H13" s="155"/>
      <c r="I13" s="155"/>
      <c r="J13" s="155"/>
      <c r="K13" s="163"/>
      <c r="L13" s="164"/>
      <c r="M13" s="172"/>
      <c r="P13" s="164"/>
      <c r="Q13" s="164"/>
      <c r="R13" s="164"/>
      <c r="W13" s="176"/>
      <c r="AE13" s="80"/>
      <c r="AF13" s="80"/>
      <c r="AG13" s="80"/>
      <c r="AH13" s="80"/>
      <c r="AI13" s="80"/>
      <c r="AJ13"/>
      <c r="AK13"/>
      <c r="AL13"/>
      <c r="AM13"/>
      <c r="AN13"/>
      <c r="AO13"/>
      <c r="AP13"/>
    </row>
    <row r="14" spans="1:42" ht="15.6" x14ac:dyDescent="0.3">
      <c r="A14" s="83"/>
      <c r="B14" s="237" t="s">
        <v>62</v>
      </c>
      <c r="C14" s="238">
        <v>29</v>
      </c>
      <c r="D14" s="160"/>
      <c r="E14" s="160"/>
      <c r="F14" s="239" t="s">
        <v>63</v>
      </c>
      <c r="G14" s="239" t="s">
        <v>64</v>
      </c>
      <c r="H14" s="239" t="s">
        <v>65</v>
      </c>
      <c r="I14" s="239" t="s">
        <v>66</v>
      </c>
      <c r="J14" s="239" t="s">
        <v>67</v>
      </c>
      <c r="K14" s="85"/>
      <c r="L14" s="86"/>
      <c r="M14" s="172"/>
      <c r="P14" s="164"/>
      <c r="Q14" s="164"/>
      <c r="R14" s="164"/>
      <c r="U14" s="168">
        <f>SUM(F18)-F15+G18-G15+H18-H15+I18-I15+J18-J15</f>
        <v>0.47569444444444453</v>
      </c>
      <c r="V14" s="168"/>
      <c r="W14" s="176"/>
      <c r="X14" s="165" t="s">
        <v>85</v>
      </c>
      <c r="Z14" s="194"/>
      <c r="AA14" s="194"/>
      <c r="AB14" s="194"/>
      <c r="AC14" s="194"/>
      <c r="AD14" s="194"/>
      <c r="AF14" s="207" t="s">
        <v>63</v>
      </c>
      <c r="AG14" s="207" t="s">
        <v>64</v>
      </c>
      <c r="AH14" s="207" t="s">
        <v>65</v>
      </c>
      <c r="AI14" s="207" t="s">
        <v>66</v>
      </c>
      <c r="AJ14" s="207" t="s">
        <v>67</v>
      </c>
    </row>
    <row r="15" spans="1:42" ht="13.8" x14ac:dyDescent="0.25">
      <c r="A15" s="9"/>
      <c r="B15" s="151"/>
      <c r="C15" s="151"/>
      <c r="D15" s="229" t="s">
        <v>68</v>
      </c>
      <c r="E15" s="229"/>
      <c r="F15" s="240">
        <v>0.28472222222222221</v>
      </c>
      <c r="G15" s="240">
        <v>0.28472222222222221</v>
      </c>
      <c r="H15" s="240">
        <v>0.28472222222222221</v>
      </c>
      <c r="I15" s="240">
        <v>0.28472222222222221</v>
      </c>
      <c r="J15" s="240">
        <v>0.28472222222222221</v>
      </c>
      <c r="K15" s="85"/>
      <c r="L15" s="86"/>
      <c r="N15" s="164"/>
      <c r="O15" s="164"/>
      <c r="P15" s="164"/>
      <c r="Q15" s="164"/>
      <c r="R15" s="164"/>
      <c r="U15" s="168"/>
      <c r="V15" s="168"/>
      <c r="W15" s="176"/>
      <c r="X15" s="165" t="s">
        <v>80</v>
      </c>
      <c r="Z15" s="194" t="s">
        <v>63</v>
      </c>
      <c r="AA15" s="194" t="s">
        <v>64</v>
      </c>
      <c r="AB15" s="194" t="s">
        <v>65</v>
      </c>
      <c r="AC15" s="194" t="s">
        <v>66</v>
      </c>
      <c r="AD15" s="194" t="s">
        <v>67</v>
      </c>
      <c r="AE15" s="207" t="s">
        <v>100</v>
      </c>
      <c r="AF15" s="203">
        <f>IF(Z15=0,F26+F27,IF(Z23=0,F19+F20,F19+F27))</f>
        <v>1.0416666666666666E-2</v>
      </c>
      <c r="AG15" s="203">
        <f>IF(AA15=0,G26+G27,IF(AA23=0,G19+G20,G19+G27))</f>
        <v>1.0416666666666666E-2</v>
      </c>
      <c r="AH15" s="203">
        <f>IF(AB15=0,H26+H27,IF(AB23=0,H19+H20,H19+H27))</f>
        <v>1.0416666666666666E-2</v>
      </c>
      <c r="AI15" s="203">
        <f>IF(AC15=0,I26+I27,IF(AC23=0,I19+I20,I19+I27))</f>
        <v>1.0416666666666666E-2</v>
      </c>
      <c r="AJ15" s="203">
        <f>IF(AD15=0,J26+J27,IF(AD23=0,J19+J20,J19+J27))</f>
        <v>1.0416666666666666E-2</v>
      </c>
      <c r="AK15" s="90">
        <f>SUM(AF15:AJ15)</f>
        <v>5.2083333333333329E-2</v>
      </c>
    </row>
    <row r="16" spans="1:42" ht="13.8" x14ac:dyDescent="0.25">
      <c r="A16" s="9"/>
      <c r="B16" s="229" t="s">
        <v>70</v>
      </c>
      <c r="C16" s="241"/>
      <c r="D16" s="242" t="s">
        <v>69</v>
      </c>
      <c r="E16" s="242"/>
      <c r="F16" s="240">
        <v>0.30069444444444443</v>
      </c>
      <c r="G16" s="240">
        <v>0.2986111111111111</v>
      </c>
      <c r="H16" s="240">
        <v>0.30138888888888887</v>
      </c>
      <c r="I16" s="240">
        <v>0.30138888888888887</v>
      </c>
      <c r="J16" s="240">
        <v>0.2986111111111111</v>
      </c>
      <c r="K16" s="85"/>
      <c r="L16" s="86"/>
      <c r="M16" s="164">
        <f>SUM(N16:R16)</f>
        <v>7.7083333333333337E-2</v>
      </c>
      <c r="N16" s="164">
        <f t="shared" ref="N16:R18" si="0">SUM(F16)-F15</f>
        <v>1.5972222222222221E-2</v>
      </c>
      <c r="O16" s="164">
        <f t="shared" si="0"/>
        <v>1.3888888888888895E-2</v>
      </c>
      <c r="P16" s="164">
        <f t="shared" si="0"/>
        <v>1.6666666666666663E-2</v>
      </c>
      <c r="Q16" s="164">
        <f t="shared" si="0"/>
        <v>1.6666666666666663E-2</v>
      </c>
      <c r="R16" s="164">
        <f t="shared" si="0"/>
        <v>1.3888888888888895E-2</v>
      </c>
      <c r="T16" s="164"/>
      <c r="W16" s="176"/>
      <c r="Z16" s="199" t="s">
        <v>98</v>
      </c>
      <c r="AA16" s="199" t="s">
        <v>98</v>
      </c>
      <c r="AB16" s="199" t="s">
        <v>98</v>
      </c>
      <c r="AC16" s="199" t="s">
        <v>98</v>
      </c>
      <c r="AD16" s="199" t="s">
        <v>98</v>
      </c>
      <c r="AE16" s="207" t="s">
        <v>101</v>
      </c>
      <c r="AF16" s="203">
        <f>IF(Z31=0,F41+F42,IF(Z37=0,F34+F35,F34+F42))</f>
        <v>1.0416666666666666E-2</v>
      </c>
      <c r="AG16" s="203">
        <f>IF(AA31=0,G41+G42,IF(AA37=0,G34+G35,G34+G42))</f>
        <v>1.0416666666666666E-2</v>
      </c>
      <c r="AH16" s="203">
        <f>IF(AB31=0,H41+H42,IF(AB37=0,H34+H35,H34+H42))</f>
        <v>1.0416666666666666E-2</v>
      </c>
      <c r="AI16" s="203">
        <f>IF(AC31=0,I41+I42,IF(AC37=0,I34+I35,I34+I42))</f>
        <v>1.0416666666666666E-2</v>
      </c>
      <c r="AJ16" s="203">
        <f>IF(AD31=0,J41+J42,IF(AD37=0,J34+J35,J34+J42))</f>
        <v>1.0416666666666666E-2</v>
      </c>
      <c r="AK16" s="90">
        <f>SUM(AF16:AJ16)</f>
        <v>5.2083333333333329E-2</v>
      </c>
    </row>
    <row r="17" spans="1:42" ht="13.8" x14ac:dyDescent="0.25">
      <c r="A17" s="9"/>
      <c r="B17" s="229"/>
      <c r="C17" s="151"/>
      <c r="D17" s="229" t="s">
        <v>71</v>
      </c>
      <c r="E17" s="229"/>
      <c r="F17" s="240">
        <v>0.3611111111111111</v>
      </c>
      <c r="G17" s="240">
        <v>0.3611111111111111</v>
      </c>
      <c r="H17" s="240">
        <v>0.3611111111111111</v>
      </c>
      <c r="I17" s="240">
        <v>0.3611111111111111</v>
      </c>
      <c r="J17" s="240">
        <v>0.3611111111111111</v>
      </c>
      <c r="K17" s="85"/>
      <c r="L17" s="86"/>
      <c r="N17" s="164">
        <f t="shared" si="0"/>
        <v>6.0416666666666674E-2</v>
      </c>
      <c r="O17" s="164">
        <f t="shared" si="0"/>
        <v>6.25E-2</v>
      </c>
      <c r="P17" s="164">
        <f t="shared" si="0"/>
        <v>5.9722222222222232E-2</v>
      </c>
      <c r="Q17" s="164">
        <f t="shared" si="0"/>
        <v>5.9722222222222232E-2</v>
      </c>
      <c r="R17" s="164">
        <f t="shared" si="0"/>
        <v>6.25E-2</v>
      </c>
      <c r="V17" s="164">
        <f>SUM(N17:R17)</f>
        <v>0.30486111111111114</v>
      </c>
      <c r="W17" s="176"/>
      <c r="X17" s="165" t="s">
        <v>86</v>
      </c>
      <c r="Z17" s="195">
        <f>SUM(F18-F15)</f>
        <v>9.5138888888888939E-2</v>
      </c>
      <c r="AA17" s="195">
        <f>SUM(G18-G15)</f>
        <v>9.5138888888888939E-2</v>
      </c>
      <c r="AB17" s="195">
        <f>SUM(H18-H15)</f>
        <v>9.5138888888888939E-2</v>
      </c>
      <c r="AC17" s="195">
        <f>SUM(I18-I15)</f>
        <v>9.5138888888888939E-2</v>
      </c>
      <c r="AD17" s="195">
        <f>SUM(J18-J15)</f>
        <v>9.5138888888888939E-2</v>
      </c>
      <c r="AE17" s="203"/>
      <c r="AF17" s="203"/>
      <c r="AG17" s="203"/>
      <c r="AH17" s="203"/>
      <c r="AI17" s="203"/>
      <c r="AK17" s="90"/>
    </row>
    <row r="18" spans="1:42" ht="13.8" x14ac:dyDescent="0.25">
      <c r="A18" s="9"/>
      <c r="B18" s="151"/>
      <c r="C18" s="151"/>
      <c r="D18" s="229" t="s">
        <v>72</v>
      </c>
      <c r="E18" s="229"/>
      <c r="F18" s="240">
        <v>0.37986111111111115</v>
      </c>
      <c r="G18" s="240">
        <v>0.37986111111111115</v>
      </c>
      <c r="H18" s="240">
        <v>0.37986111111111115</v>
      </c>
      <c r="I18" s="240">
        <v>0.37986111111111115</v>
      </c>
      <c r="J18" s="240">
        <v>0.37986111111111115</v>
      </c>
      <c r="K18" s="85"/>
      <c r="L18" s="86"/>
      <c r="M18" s="164">
        <f>SUM(N18:R18)</f>
        <v>9.3750000000000222E-2</v>
      </c>
      <c r="N18" s="164">
        <f t="shared" si="0"/>
        <v>1.8750000000000044E-2</v>
      </c>
      <c r="O18" s="164">
        <f t="shared" si="0"/>
        <v>1.8750000000000044E-2</v>
      </c>
      <c r="P18" s="164">
        <f t="shared" si="0"/>
        <v>1.8750000000000044E-2</v>
      </c>
      <c r="Q18" s="164">
        <f t="shared" si="0"/>
        <v>1.8750000000000044E-2</v>
      </c>
      <c r="R18" s="164">
        <f t="shared" si="0"/>
        <v>1.8750000000000044E-2</v>
      </c>
      <c r="T18" s="164"/>
      <c r="U18" s="164"/>
      <c r="V18" s="164"/>
      <c r="W18" s="176"/>
      <c r="Z18" s="194"/>
      <c r="AA18" s="194"/>
      <c r="AB18" s="194"/>
      <c r="AC18" s="194"/>
      <c r="AD18" s="194"/>
      <c r="AK18" s="90"/>
    </row>
    <row r="19" spans="1:42" ht="13.8" hidden="1" x14ac:dyDescent="0.25">
      <c r="A19" s="9"/>
      <c r="B19" s="151"/>
      <c r="C19" s="151"/>
      <c r="D19" s="151"/>
      <c r="E19" s="151"/>
      <c r="F19" s="243">
        <f>IF((F16-F15)&gt;$L$7,$L$7,(F16-F15))</f>
        <v>5.208333333333333E-3</v>
      </c>
      <c r="G19" s="243">
        <f>IF((G16-G15)&gt;$L$7,$L$7,(G16-G15))</f>
        <v>5.208333333333333E-3</v>
      </c>
      <c r="H19" s="243">
        <f>IF((H16-H15)&gt;$L$7,$L$7,(H16-H15))</f>
        <v>5.208333333333333E-3</v>
      </c>
      <c r="I19" s="243">
        <f>IF((I16-I15)&gt;$L$7,$L$7,(I16-I15))</f>
        <v>5.208333333333333E-3</v>
      </c>
      <c r="J19" s="243">
        <f>IF((J16-J15)&gt;$L$7,$L$7,(J16-J15))</f>
        <v>5.208333333333333E-3</v>
      </c>
      <c r="K19" s="85"/>
      <c r="W19" s="176"/>
      <c r="Z19" s="194"/>
      <c r="AA19" s="194"/>
      <c r="AB19" s="194"/>
      <c r="AC19" s="194"/>
      <c r="AD19" s="194"/>
      <c r="AE19" s="200"/>
      <c r="AF19" s="200"/>
      <c r="AG19" s="200"/>
      <c r="AH19" s="200"/>
      <c r="AI19" s="200"/>
      <c r="AJ19" s="201"/>
      <c r="AK19" s="90"/>
    </row>
    <row r="20" spans="1:42" ht="13.8" hidden="1" x14ac:dyDescent="0.25">
      <c r="A20" s="9"/>
      <c r="B20" s="151"/>
      <c r="C20" s="151"/>
      <c r="D20" s="151"/>
      <c r="E20" s="151"/>
      <c r="F20" s="243">
        <f>IF((F18-F17)&gt;$L$7,$L$7,(F18-F17))</f>
        <v>5.208333333333333E-3</v>
      </c>
      <c r="G20" s="243">
        <f>IF((G18-G17)&gt;$L$7,$L$7,(G18-G17))</f>
        <v>5.208333333333333E-3</v>
      </c>
      <c r="H20" s="243">
        <f>IF((H18-H17)&gt;$L$7,$L$7,(H18-H17))</f>
        <v>5.208333333333333E-3</v>
      </c>
      <c r="I20" s="243">
        <f>IF((I18-I17)&gt;$L$7,$L$7,(I18-I17))</f>
        <v>5.208333333333333E-3</v>
      </c>
      <c r="J20" s="243">
        <f>IF((J18-J17)&gt;$L$7,$L$7,(J18-J17))</f>
        <v>5.208333333333333E-3</v>
      </c>
      <c r="K20" s="85"/>
      <c r="W20" s="176"/>
      <c r="Z20" s="194"/>
      <c r="AA20" s="194"/>
      <c r="AB20" s="194"/>
      <c r="AC20" s="194"/>
      <c r="AD20" s="194"/>
      <c r="AK20" s="90"/>
    </row>
    <row r="21" spans="1:42" s="165" customFormat="1" ht="13.8" x14ac:dyDescent="0.25">
      <c r="A21" s="21"/>
      <c r="B21" s="151"/>
      <c r="C21" s="151"/>
      <c r="D21" s="151"/>
      <c r="E21" s="151"/>
      <c r="F21" s="155"/>
      <c r="G21" s="155"/>
      <c r="H21" s="155"/>
      <c r="I21" s="155"/>
      <c r="J21" s="155"/>
      <c r="K21" s="163"/>
      <c r="L21" s="168"/>
      <c r="M21" s="168"/>
      <c r="W21" s="176"/>
      <c r="Z21" s="194" t="s">
        <v>63</v>
      </c>
      <c r="AA21" s="194" t="s">
        <v>64</v>
      </c>
      <c r="AB21" s="194" t="s">
        <v>65</v>
      </c>
      <c r="AC21" s="194" t="s">
        <v>66</v>
      </c>
      <c r="AD21" s="194" t="s">
        <v>67</v>
      </c>
      <c r="AE21" s="80"/>
      <c r="AF21" s="80"/>
      <c r="AG21" s="80"/>
      <c r="AH21" s="80"/>
      <c r="AI21" s="80"/>
      <c r="AJ21"/>
      <c r="AK21" s="90"/>
      <c r="AL21"/>
      <c r="AM21"/>
      <c r="AN21"/>
      <c r="AO21"/>
      <c r="AP21"/>
    </row>
    <row r="22" spans="1:42" ht="13.8" x14ac:dyDescent="0.25">
      <c r="A22" s="9"/>
      <c r="B22" s="151"/>
      <c r="C22" s="151"/>
      <c r="D22" s="229" t="s">
        <v>68</v>
      </c>
      <c r="E22" s="229"/>
      <c r="F22" s="240">
        <v>0.55902777777777779</v>
      </c>
      <c r="G22" s="240">
        <v>0.55902777777777779</v>
      </c>
      <c r="H22" s="240">
        <v>0.55902777777777779</v>
      </c>
      <c r="I22" s="240">
        <v>0.55902777777777779</v>
      </c>
      <c r="J22" s="240">
        <v>0.55902777777777779</v>
      </c>
      <c r="K22" s="85"/>
      <c r="L22" s="90"/>
      <c r="M22" s="164">
        <f>SUM(N22:R22)</f>
        <v>0.1041666666666663</v>
      </c>
      <c r="N22" s="164">
        <f>SUM(F23)-F22</f>
        <v>2.0833333333333259E-2</v>
      </c>
      <c r="O22" s="164">
        <f>SUM(G23)-G22</f>
        <v>2.0833333333333259E-2</v>
      </c>
      <c r="P22" s="164">
        <f>SUM(H23)-H22</f>
        <v>2.0833333333333259E-2</v>
      </c>
      <c r="Q22" s="164">
        <f>SUM(I23)-I22</f>
        <v>2.0833333333333259E-2</v>
      </c>
      <c r="R22" s="164">
        <f>SUM(J23)-J22</f>
        <v>2.0833333333333259E-2</v>
      </c>
      <c r="T22" s="164"/>
      <c r="U22" s="164"/>
      <c r="V22" s="164">
        <f>SUM(N24:R24)</f>
        <v>0.26250000000000018</v>
      </c>
      <c r="W22" s="176"/>
      <c r="X22" s="165" t="s">
        <v>87</v>
      </c>
      <c r="Z22" s="194" t="s">
        <v>99</v>
      </c>
      <c r="AA22" s="194" t="s">
        <v>99</v>
      </c>
      <c r="AB22" s="194" t="s">
        <v>99</v>
      </c>
      <c r="AC22" s="194" t="s">
        <v>99</v>
      </c>
      <c r="AD22" s="194" t="s">
        <v>99</v>
      </c>
      <c r="AK22" s="90"/>
    </row>
    <row r="23" spans="1:42" ht="13.8" x14ac:dyDescent="0.25">
      <c r="A23" s="9"/>
      <c r="B23" s="229" t="s">
        <v>74</v>
      </c>
      <c r="C23" s="151"/>
      <c r="D23" s="242" t="s">
        <v>73</v>
      </c>
      <c r="E23" s="242"/>
      <c r="F23" s="240">
        <v>0.57986111111111105</v>
      </c>
      <c r="G23" s="240">
        <v>0.57986111111111105</v>
      </c>
      <c r="H23" s="240">
        <v>0.57986111111111105</v>
      </c>
      <c r="I23" s="240">
        <v>0.57986111111111105</v>
      </c>
      <c r="J23" s="240">
        <v>0.57986111111111105</v>
      </c>
      <c r="K23" s="85"/>
      <c r="L23" s="90"/>
      <c r="W23" s="176"/>
      <c r="Z23" s="196">
        <f>SUM(F25)-F22</f>
        <v>8.3333333333333259E-2</v>
      </c>
      <c r="AA23" s="196">
        <f>SUM(G25)-G22</f>
        <v>8.3333333333333259E-2</v>
      </c>
      <c r="AB23" s="196">
        <f>SUM(H25)-H22</f>
        <v>8.3333333333333259E-2</v>
      </c>
      <c r="AC23" s="196">
        <f>SUM(I25)-I22</f>
        <v>8.3333333333333259E-2</v>
      </c>
      <c r="AD23" s="196">
        <f>SUM(J25)-J22</f>
        <v>8.3333333333333259E-2</v>
      </c>
      <c r="AK23" s="90"/>
    </row>
    <row r="24" spans="1:42" ht="13.8" x14ac:dyDescent="0.25">
      <c r="A24" s="9"/>
      <c r="B24" s="229"/>
      <c r="C24" s="151"/>
      <c r="D24" s="229" t="s">
        <v>75</v>
      </c>
      <c r="E24" s="229"/>
      <c r="F24" s="240">
        <v>0.6333333333333333</v>
      </c>
      <c r="G24" s="240">
        <v>0.63194444444444442</v>
      </c>
      <c r="H24" s="240">
        <v>0.63263888888888886</v>
      </c>
      <c r="I24" s="240">
        <v>0.63541666666666663</v>
      </c>
      <c r="J24" s="240">
        <v>0.62847222222222221</v>
      </c>
      <c r="K24" s="85"/>
      <c r="L24" s="90"/>
      <c r="M24" s="168"/>
      <c r="N24" s="164">
        <f t="shared" ref="N24:R25" si="1">SUM(F24)-F23</f>
        <v>5.3472222222222254E-2</v>
      </c>
      <c r="O24" s="164">
        <f t="shared" si="1"/>
        <v>5.208333333333337E-2</v>
      </c>
      <c r="P24" s="164">
        <f t="shared" si="1"/>
        <v>5.2777777777777812E-2</v>
      </c>
      <c r="Q24" s="164">
        <f t="shared" si="1"/>
        <v>5.555555555555558E-2</v>
      </c>
      <c r="R24" s="164">
        <f t="shared" si="1"/>
        <v>4.861111111111116E-2</v>
      </c>
      <c r="U24" s="168">
        <f>SUM(F25)-F22+G25-G22+H25-H22+I25-I22+J25-J22</f>
        <v>0.4166666666666663</v>
      </c>
      <c r="V24" s="168"/>
      <c r="W24" s="176"/>
      <c r="X24" s="165" t="s">
        <v>85</v>
      </c>
      <c r="AK24" s="90"/>
    </row>
    <row r="25" spans="1:42" ht="13.8" x14ac:dyDescent="0.25">
      <c r="A25" s="9"/>
      <c r="B25" s="151"/>
      <c r="C25" s="151"/>
      <c r="D25" s="229" t="s">
        <v>72</v>
      </c>
      <c r="E25" s="229"/>
      <c r="F25" s="240">
        <v>0.64236111111111105</v>
      </c>
      <c r="G25" s="240">
        <v>0.64236111111111105</v>
      </c>
      <c r="H25" s="240">
        <v>0.64236111111111105</v>
      </c>
      <c r="I25" s="240">
        <v>0.64236111111111105</v>
      </c>
      <c r="J25" s="240">
        <v>0.64236111111111105</v>
      </c>
      <c r="K25" s="85"/>
      <c r="L25" s="90"/>
      <c r="M25" s="164">
        <f>SUM(N25:S25)</f>
        <v>4.9999999999999822E-2</v>
      </c>
      <c r="N25" s="164">
        <f t="shared" si="1"/>
        <v>9.0277777777777457E-3</v>
      </c>
      <c r="O25" s="164">
        <f t="shared" si="1"/>
        <v>1.041666666666663E-2</v>
      </c>
      <c r="P25" s="164">
        <f t="shared" si="1"/>
        <v>9.7222222222221877E-3</v>
      </c>
      <c r="Q25" s="164">
        <f t="shared" si="1"/>
        <v>6.9444444444444198E-3</v>
      </c>
      <c r="R25" s="164">
        <f t="shared" si="1"/>
        <v>1.388888888888884E-2</v>
      </c>
      <c r="U25" s="168"/>
      <c r="V25" s="168"/>
      <c r="W25" s="176"/>
      <c r="X25" s="165" t="s">
        <v>81</v>
      </c>
      <c r="Z25" s="165"/>
      <c r="AA25" s="165"/>
      <c r="AB25" s="165"/>
      <c r="AC25" s="165"/>
      <c r="AD25" s="165"/>
      <c r="AK25" s="90"/>
    </row>
    <row r="26" spans="1:42" ht="13.8" hidden="1" x14ac:dyDescent="0.25">
      <c r="A26" s="9"/>
      <c r="B26" s="151"/>
      <c r="C26" s="151"/>
      <c r="D26" s="151"/>
      <c r="E26" s="151"/>
      <c r="F26" s="243">
        <f>IF((F25-F24)&gt;$L$7,$L$7,(F25-F24))</f>
        <v>5.208333333333333E-3</v>
      </c>
      <c r="G26" s="243">
        <f>IF((G25-G24)&gt;$L$7,$L$7,(G25-G24))</f>
        <v>5.208333333333333E-3</v>
      </c>
      <c r="H26" s="243">
        <f>IF((H25-H24)&gt;$L$7,$L$7,(H25-H24))</f>
        <v>5.208333333333333E-3</v>
      </c>
      <c r="I26" s="243">
        <f>IF((I25-I24)&gt;$L$7,$L$7,(I25-I24))</f>
        <v>5.208333333333333E-3</v>
      </c>
      <c r="J26" s="243">
        <f>IF((J25-J24)&gt;$L$7,$L$7,(J25-J24))</f>
        <v>5.208333333333333E-3</v>
      </c>
      <c r="K26" s="85"/>
      <c r="W26" s="176"/>
      <c r="Z26" s="90"/>
      <c r="AA26" s="90"/>
      <c r="AB26" s="90"/>
      <c r="AC26" s="90"/>
      <c r="AD26" s="90"/>
      <c r="AK26" s="90"/>
    </row>
    <row r="27" spans="1:42" ht="13.8" hidden="1" x14ac:dyDescent="0.25">
      <c r="A27" s="9"/>
      <c r="B27" s="151"/>
      <c r="C27" s="151"/>
      <c r="D27" s="151"/>
      <c r="E27" s="151"/>
      <c r="F27" s="243">
        <f>IF((F25-F24)&gt;$L$7,$L$7,(F25-F24))</f>
        <v>5.208333333333333E-3</v>
      </c>
      <c r="G27" s="243">
        <f>IF((G25-G24)&gt;$L$7,$L$7,(G25-G24))</f>
        <v>5.208333333333333E-3</v>
      </c>
      <c r="H27" s="243">
        <f>IF((H25-H24)&gt;$L$7,$L$7,(H25-H24))</f>
        <v>5.208333333333333E-3</v>
      </c>
      <c r="I27" s="243">
        <f>IF((I25-I24)&gt;$L$7,$L$7,(I25-I24))</f>
        <v>5.208333333333333E-3</v>
      </c>
      <c r="J27" s="243">
        <f>IF((J25-J24)&gt;$L$7,$L$7,(J25-J24))</f>
        <v>5.208333333333333E-3</v>
      </c>
      <c r="K27" s="85"/>
      <c r="W27" s="176"/>
      <c r="Z27" s="90"/>
      <c r="AA27" s="90"/>
      <c r="AB27" s="90"/>
      <c r="AC27" s="90"/>
      <c r="AD27" s="90"/>
      <c r="AK27" s="90"/>
    </row>
    <row r="28" spans="1:42" s="165" customFormat="1" ht="13.8" x14ac:dyDescent="0.25">
      <c r="A28" s="21"/>
      <c r="B28" s="151"/>
      <c r="C28" s="151"/>
      <c r="D28" s="151"/>
      <c r="E28" s="151"/>
      <c r="F28" s="243"/>
      <c r="G28" s="243"/>
      <c r="H28" s="243"/>
      <c r="I28" s="243"/>
      <c r="J28" s="243"/>
      <c r="K28" s="163"/>
      <c r="L28" s="168"/>
      <c r="M28" s="168"/>
      <c r="W28" s="176"/>
      <c r="Z28"/>
      <c r="AA28" s="86"/>
      <c r="AB28" s="86"/>
      <c r="AC28" s="86"/>
      <c r="AD28"/>
      <c r="AE28" s="80"/>
      <c r="AF28" s="80"/>
      <c r="AG28" s="80"/>
      <c r="AH28" s="80"/>
      <c r="AI28" s="80"/>
      <c r="AJ28"/>
      <c r="AK28" s="90"/>
      <c r="AL28"/>
      <c r="AM28"/>
      <c r="AN28"/>
      <c r="AO28"/>
      <c r="AP28"/>
    </row>
    <row r="29" spans="1:42" ht="15.6" x14ac:dyDescent="0.3">
      <c r="A29" s="83"/>
      <c r="B29" s="237" t="s">
        <v>62</v>
      </c>
      <c r="C29" s="238">
        <v>30</v>
      </c>
      <c r="D29" s="160"/>
      <c r="E29" s="160"/>
      <c r="F29" s="244" t="s">
        <v>63</v>
      </c>
      <c r="G29" s="244" t="s">
        <v>64</v>
      </c>
      <c r="H29" s="244" t="s">
        <v>65</v>
      </c>
      <c r="I29" s="244" t="s">
        <v>66</v>
      </c>
      <c r="J29" s="244" t="s">
        <v>67</v>
      </c>
      <c r="K29" s="85"/>
      <c r="L29" s="90"/>
      <c r="M29" s="172"/>
      <c r="P29" s="164"/>
      <c r="Q29" s="164"/>
      <c r="R29" s="164"/>
      <c r="U29" s="168">
        <f>SUM(F33)-F30+G33-G30+H33-H30+I33-I30+J33-J30</f>
        <v>0.47569444444444453</v>
      </c>
      <c r="V29" s="168"/>
      <c r="W29" s="176"/>
      <c r="X29" s="165" t="s">
        <v>88</v>
      </c>
      <c r="Z29" s="194" t="s">
        <v>63</v>
      </c>
      <c r="AA29" s="194" t="s">
        <v>64</v>
      </c>
      <c r="AB29" s="194" t="s">
        <v>65</v>
      </c>
      <c r="AC29" s="194" t="s">
        <v>66</v>
      </c>
      <c r="AD29" s="194" t="s">
        <v>67</v>
      </c>
      <c r="AE29" s="203"/>
      <c r="AF29" s="203"/>
      <c r="AG29" s="203"/>
      <c r="AH29" s="203"/>
      <c r="AI29" s="203"/>
      <c r="AK29" s="90"/>
    </row>
    <row r="30" spans="1:42" ht="13.8" x14ac:dyDescent="0.25">
      <c r="A30" s="9"/>
      <c r="B30" s="151"/>
      <c r="C30" s="151"/>
      <c r="D30" s="229" t="s">
        <v>68</v>
      </c>
      <c r="E30" s="229"/>
      <c r="F30" s="240">
        <v>0.28472222222222221</v>
      </c>
      <c r="G30" s="240">
        <v>0.28472222222222221</v>
      </c>
      <c r="H30" s="240">
        <v>0.28472222222222221</v>
      </c>
      <c r="I30" s="240">
        <v>0.28472222222222221</v>
      </c>
      <c r="J30" s="240">
        <v>0.28472222222222221</v>
      </c>
      <c r="K30" s="85"/>
      <c r="L30" s="90"/>
      <c r="N30" s="164"/>
      <c r="O30" s="164"/>
      <c r="P30" s="164"/>
      <c r="Q30" s="164"/>
      <c r="R30" s="164"/>
      <c r="U30" s="168"/>
      <c r="V30" s="168"/>
      <c r="W30" s="176"/>
      <c r="X30" s="165" t="s">
        <v>82</v>
      </c>
      <c r="Z30" s="194" t="s">
        <v>98</v>
      </c>
      <c r="AA30" s="194" t="s">
        <v>98</v>
      </c>
      <c r="AB30" s="194" t="s">
        <v>98</v>
      </c>
      <c r="AC30" s="194" t="s">
        <v>98</v>
      </c>
      <c r="AD30" s="194" t="s">
        <v>98</v>
      </c>
      <c r="AK30" s="90"/>
    </row>
    <row r="31" spans="1:42" ht="13.8" x14ac:dyDescent="0.25">
      <c r="A31" s="9"/>
      <c r="B31" s="229" t="s">
        <v>70</v>
      </c>
      <c r="C31" s="241"/>
      <c r="D31" s="242" t="s">
        <v>69</v>
      </c>
      <c r="E31" s="242"/>
      <c r="F31" s="240">
        <v>0.30069444444444443</v>
      </c>
      <c r="G31" s="240">
        <v>0.2986111111111111</v>
      </c>
      <c r="H31" s="240">
        <v>0.30138888888888887</v>
      </c>
      <c r="I31" s="240">
        <v>0.30138888888888887</v>
      </c>
      <c r="J31" s="240">
        <v>0.2986111111111111</v>
      </c>
      <c r="K31" s="85"/>
      <c r="L31" s="90"/>
      <c r="M31" s="164">
        <f>SUM(N31:R31)</f>
        <v>7.7083333333333337E-2</v>
      </c>
      <c r="N31" s="164">
        <f>SUM(F31)-F30</f>
        <v>1.5972222222222221E-2</v>
      </c>
      <c r="O31" s="164">
        <f>SUM(G31)-G30</f>
        <v>1.3888888888888895E-2</v>
      </c>
      <c r="P31" s="164">
        <f>SUM(H31)-H30</f>
        <v>1.6666666666666663E-2</v>
      </c>
      <c r="Q31" s="164">
        <f>SUM(I31)-I30</f>
        <v>1.6666666666666663E-2</v>
      </c>
      <c r="R31" s="164">
        <f>SUM(J31)-J30</f>
        <v>1.3888888888888895E-2</v>
      </c>
      <c r="W31" s="176"/>
      <c r="Z31" s="196">
        <f>SUM(F33)-F30</f>
        <v>9.5138888888888939E-2</v>
      </c>
      <c r="AA31" s="196">
        <f>SUM(G33)-G30</f>
        <v>9.5138888888888939E-2</v>
      </c>
      <c r="AB31" s="196">
        <f>SUM(H33)-H30</f>
        <v>9.5138888888888939E-2</v>
      </c>
      <c r="AC31" s="196">
        <f>SUM(I33)-I30</f>
        <v>9.5138888888888939E-2</v>
      </c>
      <c r="AD31" s="196">
        <f>SUM(J33)-J30</f>
        <v>9.5138888888888939E-2</v>
      </c>
      <c r="AE31" s="203"/>
      <c r="AF31" s="203"/>
      <c r="AG31" s="203"/>
      <c r="AH31" s="203"/>
      <c r="AI31" s="203"/>
      <c r="AK31" s="90"/>
    </row>
    <row r="32" spans="1:42" ht="13.8" x14ac:dyDescent="0.25">
      <c r="A32" s="9"/>
      <c r="B32" s="229"/>
      <c r="C32" s="151"/>
      <c r="D32" s="229" t="s">
        <v>71</v>
      </c>
      <c r="E32" s="229"/>
      <c r="F32" s="240">
        <v>0.3611111111111111</v>
      </c>
      <c r="G32" s="240">
        <v>0.3611111111111111</v>
      </c>
      <c r="H32" s="240">
        <v>0.3611111111111111</v>
      </c>
      <c r="I32" s="240">
        <v>0.3611111111111111</v>
      </c>
      <c r="J32" s="240">
        <v>0.3611111111111111</v>
      </c>
      <c r="K32" s="85"/>
      <c r="L32" s="90"/>
      <c r="N32" s="164">
        <f t="shared" ref="N32:R33" si="2">SUM(F32)-F31</f>
        <v>6.0416666666666674E-2</v>
      </c>
      <c r="O32" s="164">
        <f t="shared" si="2"/>
        <v>6.25E-2</v>
      </c>
      <c r="P32" s="164">
        <f t="shared" si="2"/>
        <v>5.9722222222222232E-2</v>
      </c>
      <c r="Q32" s="164">
        <f t="shared" si="2"/>
        <v>5.9722222222222232E-2</v>
      </c>
      <c r="R32" s="164">
        <f t="shared" si="2"/>
        <v>6.25E-2</v>
      </c>
      <c r="V32" s="164">
        <f>SUM(N32:R32)</f>
        <v>0.30486111111111114</v>
      </c>
      <c r="W32" s="176"/>
      <c r="X32" s="165" t="s">
        <v>90</v>
      </c>
    </row>
    <row r="33" spans="1:45" ht="13.8" x14ac:dyDescent="0.25">
      <c r="A33" s="9"/>
      <c r="B33" s="151"/>
      <c r="C33" s="151"/>
      <c r="D33" s="229" t="s">
        <v>72</v>
      </c>
      <c r="E33" s="229"/>
      <c r="F33" s="240">
        <v>0.37986111111111115</v>
      </c>
      <c r="G33" s="240">
        <v>0.37986111111111115</v>
      </c>
      <c r="H33" s="240">
        <v>0.37986111111111115</v>
      </c>
      <c r="I33" s="240">
        <v>0.37986111111111115</v>
      </c>
      <c r="J33" s="240">
        <v>0.37986111111111115</v>
      </c>
      <c r="K33" s="85"/>
      <c r="L33" s="90"/>
      <c r="M33" s="164">
        <f>SUM(N33:R33)</f>
        <v>9.3750000000000222E-2</v>
      </c>
      <c r="N33" s="164">
        <f t="shared" si="2"/>
        <v>1.8750000000000044E-2</v>
      </c>
      <c r="O33" s="164">
        <f t="shared" si="2"/>
        <v>1.8750000000000044E-2</v>
      </c>
      <c r="P33" s="164">
        <f t="shared" si="2"/>
        <v>1.8750000000000044E-2</v>
      </c>
      <c r="Q33" s="164">
        <f t="shared" si="2"/>
        <v>1.8750000000000044E-2</v>
      </c>
      <c r="R33" s="164">
        <f t="shared" si="2"/>
        <v>1.8750000000000044E-2</v>
      </c>
      <c r="U33" s="164"/>
      <c r="V33" s="164"/>
      <c r="W33" s="176"/>
      <c r="X33" s="165" t="s">
        <v>88</v>
      </c>
    </row>
    <row r="34" spans="1:45" ht="13.8" hidden="1" x14ac:dyDescent="0.25">
      <c r="A34" s="9"/>
      <c r="B34" s="151"/>
      <c r="C34" s="151"/>
      <c r="D34" s="151"/>
      <c r="E34" s="151"/>
      <c r="F34" s="243">
        <f>IF((F31-F30)&gt;$L$7,$L$7,(F31-F30))</f>
        <v>5.208333333333333E-3</v>
      </c>
      <c r="G34" s="243">
        <f>IF((G31-G30)&gt;$L$7,$L$7,(G31-G30))</f>
        <v>5.208333333333333E-3</v>
      </c>
      <c r="H34" s="243">
        <f>IF((H31-H30)&gt;$L$7,$L$7,(H31-H30))</f>
        <v>5.208333333333333E-3</v>
      </c>
      <c r="I34" s="243">
        <f>IF((I31-I30)&gt;$L$7,$L$7,(I31-I30))</f>
        <v>5.208333333333333E-3</v>
      </c>
      <c r="J34" s="243">
        <f>IF((J31-J30)&gt;$L$7,$L$7,(J31-J30))</f>
        <v>5.208333333333333E-3</v>
      </c>
      <c r="K34" s="85"/>
      <c r="W34" s="176"/>
      <c r="Z34" s="194" t="s">
        <v>63</v>
      </c>
      <c r="AA34" s="194" t="s">
        <v>64</v>
      </c>
      <c r="AB34" s="194" t="s">
        <v>65</v>
      </c>
      <c r="AC34" s="194" t="s">
        <v>66</v>
      </c>
      <c r="AD34" s="194" t="s">
        <v>67</v>
      </c>
      <c r="AE34" s="200"/>
      <c r="AF34" s="200"/>
      <c r="AG34" s="200"/>
      <c r="AH34" s="200"/>
      <c r="AI34" s="200"/>
      <c r="AJ34" s="201"/>
    </row>
    <row r="35" spans="1:45" ht="13.8" hidden="1" x14ac:dyDescent="0.25">
      <c r="A35" s="9"/>
      <c r="B35" s="151"/>
      <c r="C35" s="151"/>
      <c r="D35" s="151"/>
      <c r="E35" s="151"/>
      <c r="F35" s="243">
        <f>IF((F33-F32)&gt;$L$7,$L$7,(F33-F32))</f>
        <v>5.208333333333333E-3</v>
      </c>
      <c r="G35" s="243">
        <f>IF((G33-G32)&gt;$L$7,$L$7,(G33-G32))</f>
        <v>5.208333333333333E-3</v>
      </c>
      <c r="H35" s="243">
        <f>IF((H33-H32)&gt;$L$7,$L$7,(H33-H32))</f>
        <v>5.208333333333333E-3</v>
      </c>
      <c r="I35" s="243">
        <f>IF((I33-I32)&gt;$L$7,$L$7,(I33-I32))</f>
        <v>5.208333333333333E-3</v>
      </c>
      <c r="J35" s="243">
        <f>IF((J33-J32)&gt;$L$7,$L$7,(J33-J32))</f>
        <v>5.208333333333333E-3</v>
      </c>
      <c r="K35" s="85"/>
      <c r="W35" s="176"/>
      <c r="Z35" s="194"/>
      <c r="AA35" s="194"/>
      <c r="AB35" s="194"/>
      <c r="AC35" s="194"/>
      <c r="AD35" s="194"/>
    </row>
    <row r="36" spans="1:45" s="165" customFormat="1" ht="13.8" x14ac:dyDescent="0.25">
      <c r="A36" s="21"/>
      <c r="B36" s="151"/>
      <c r="C36" s="151"/>
      <c r="D36" s="151"/>
      <c r="E36" s="151"/>
      <c r="F36" s="155"/>
      <c r="G36" s="155"/>
      <c r="H36" s="155"/>
      <c r="I36" s="155"/>
      <c r="J36" s="155"/>
      <c r="K36" s="163"/>
      <c r="L36" s="168"/>
      <c r="M36" s="168"/>
      <c r="W36" s="176"/>
      <c r="Z36" s="194" t="s">
        <v>99</v>
      </c>
      <c r="AA36" s="194" t="s">
        <v>99</v>
      </c>
      <c r="AB36" s="194" t="s">
        <v>99</v>
      </c>
      <c r="AC36" s="194" t="s">
        <v>99</v>
      </c>
      <c r="AD36" s="194" t="s">
        <v>99</v>
      </c>
      <c r="AE36" s="80"/>
      <c r="AF36" s="80"/>
      <c r="AG36" s="80"/>
      <c r="AH36" s="80"/>
      <c r="AI36" s="80"/>
      <c r="AJ36"/>
      <c r="AK36"/>
      <c r="AL36"/>
      <c r="AM36"/>
      <c r="AN36"/>
      <c r="AO36"/>
      <c r="AP36"/>
    </row>
    <row r="37" spans="1:45" ht="13.8" x14ac:dyDescent="0.25">
      <c r="A37" s="9"/>
      <c r="B37" s="151"/>
      <c r="C37" s="151"/>
      <c r="D37" s="229" t="s">
        <v>68</v>
      </c>
      <c r="E37" s="229"/>
      <c r="F37" s="240">
        <v>0.55902777777777779</v>
      </c>
      <c r="G37" s="240">
        <v>0.55902777777777779</v>
      </c>
      <c r="H37" s="240">
        <v>0.55902777777777779</v>
      </c>
      <c r="I37" s="240">
        <v>0.55902777777777779</v>
      </c>
      <c r="J37" s="240">
        <v>0.55902777777777779</v>
      </c>
      <c r="K37" s="85"/>
      <c r="L37" s="90"/>
      <c r="M37" s="164">
        <f>SUM(N37:R37)</f>
        <v>0.1041666666666663</v>
      </c>
      <c r="N37" s="164">
        <f>SUM(F38)-F37</f>
        <v>2.0833333333333259E-2</v>
      </c>
      <c r="O37" s="164">
        <f>SUM(G38)-G37</f>
        <v>2.0833333333333259E-2</v>
      </c>
      <c r="P37" s="164">
        <f>SUM(H38)-H37</f>
        <v>2.0833333333333259E-2</v>
      </c>
      <c r="Q37" s="164">
        <f>SUM(I38)-I37</f>
        <v>2.0833333333333259E-2</v>
      </c>
      <c r="R37" s="164">
        <f>SUM(J38)-J37</f>
        <v>2.0833333333333259E-2</v>
      </c>
      <c r="U37" s="164"/>
      <c r="V37" s="164">
        <f>SUM(N39:R39)</f>
        <v>0.26250000000000018</v>
      </c>
      <c r="W37" s="176"/>
      <c r="X37" s="165" t="s">
        <v>91</v>
      </c>
      <c r="Z37" s="196">
        <f>SUM(F40)-F37</f>
        <v>8.3333333333333259E-2</v>
      </c>
      <c r="AA37" s="196">
        <f>SUM(G40)-G37</f>
        <v>8.3333333333333259E-2</v>
      </c>
      <c r="AB37" s="196">
        <f>SUM(H40)-H37</f>
        <v>8.3333333333333259E-2</v>
      </c>
      <c r="AC37" s="196">
        <f>SUM(I40)-I37</f>
        <v>8.3333333333333259E-2</v>
      </c>
      <c r="AD37" s="196">
        <f>SUM(J40)-J37</f>
        <v>8.3333333333333259E-2</v>
      </c>
    </row>
    <row r="38" spans="1:45" ht="13.8" x14ac:dyDescent="0.25">
      <c r="A38" s="9"/>
      <c r="B38" s="229" t="s">
        <v>74</v>
      </c>
      <c r="C38" s="151"/>
      <c r="D38" s="242" t="s">
        <v>73</v>
      </c>
      <c r="E38" s="242"/>
      <c r="F38" s="240">
        <v>0.57986111111111105</v>
      </c>
      <c r="G38" s="240">
        <v>0.57986111111111105</v>
      </c>
      <c r="H38" s="240">
        <v>0.57986111111111105</v>
      </c>
      <c r="I38" s="240">
        <v>0.57986111111111105</v>
      </c>
      <c r="J38" s="240">
        <v>0.57986111111111105</v>
      </c>
      <c r="K38" s="85"/>
      <c r="L38" s="90"/>
      <c r="W38" s="176"/>
    </row>
    <row r="39" spans="1:45" ht="13.8" x14ac:dyDescent="0.25">
      <c r="A39" s="9"/>
      <c r="B39" s="229"/>
      <c r="C39" s="151"/>
      <c r="D39" s="229" t="s">
        <v>75</v>
      </c>
      <c r="E39" s="229"/>
      <c r="F39" s="240">
        <v>0.6333333333333333</v>
      </c>
      <c r="G39" s="240">
        <v>0.63194444444444442</v>
      </c>
      <c r="H39" s="240">
        <v>0.63263888888888886</v>
      </c>
      <c r="I39" s="240">
        <v>0.63541666666666663</v>
      </c>
      <c r="J39" s="240">
        <v>0.62847222222222221</v>
      </c>
      <c r="K39" s="85"/>
      <c r="L39" s="90"/>
      <c r="N39" s="164">
        <f t="shared" ref="N39:R40" si="3">SUM(F39)-F38</f>
        <v>5.3472222222222254E-2</v>
      </c>
      <c r="O39" s="164">
        <f t="shared" si="3"/>
        <v>5.208333333333337E-2</v>
      </c>
      <c r="P39" s="164">
        <f t="shared" si="3"/>
        <v>5.2777777777777812E-2</v>
      </c>
      <c r="Q39" s="164">
        <f t="shared" si="3"/>
        <v>5.555555555555558E-2</v>
      </c>
      <c r="R39" s="164">
        <f t="shared" si="3"/>
        <v>4.861111111111116E-2</v>
      </c>
      <c r="U39" s="168">
        <f>SUM(F40)-F37+G40-G37+H40-H37+I40-I37+J40-J37</f>
        <v>0.4166666666666663</v>
      </c>
      <c r="V39" s="168"/>
      <c r="W39" s="176"/>
      <c r="X39" s="165" t="s">
        <v>89</v>
      </c>
    </row>
    <row r="40" spans="1:45" ht="13.8" x14ac:dyDescent="0.25">
      <c r="A40" s="175"/>
      <c r="B40" s="151"/>
      <c r="C40" s="151"/>
      <c r="D40" s="229" t="s">
        <v>72</v>
      </c>
      <c r="E40" s="229"/>
      <c r="F40" s="240">
        <v>0.64236111111111105</v>
      </c>
      <c r="G40" s="240">
        <v>0.64236111111111105</v>
      </c>
      <c r="H40" s="240">
        <v>0.64236111111111105</v>
      </c>
      <c r="I40" s="240">
        <v>0.64236111111111105</v>
      </c>
      <c r="J40" s="240">
        <v>0.64236111111111105</v>
      </c>
      <c r="K40" s="85"/>
      <c r="L40" s="90"/>
      <c r="M40" s="164">
        <f>SUM(N40:R40)</f>
        <v>4.9999999999999822E-2</v>
      </c>
      <c r="N40" s="164">
        <f t="shared" si="3"/>
        <v>9.0277777777777457E-3</v>
      </c>
      <c r="O40" s="164">
        <f t="shared" si="3"/>
        <v>1.041666666666663E-2</v>
      </c>
      <c r="P40" s="164">
        <f t="shared" si="3"/>
        <v>9.7222222222221877E-3</v>
      </c>
      <c r="Q40" s="164">
        <f t="shared" si="3"/>
        <v>6.9444444444444198E-3</v>
      </c>
      <c r="R40" s="164">
        <f t="shared" si="3"/>
        <v>1.388888888888884E-2</v>
      </c>
      <c r="U40" s="168"/>
      <c r="V40" s="168"/>
      <c r="W40" s="176"/>
      <c r="X40" s="165" t="s">
        <v>83</v>
      </c>
    </row>
    <row r="41" spans="1:45" s="165" customFormat="1" ht="13.8" hidden="1" x14ac:dyDescent="0.25">
      <c r="A41" s="21"/>
      <c r="B41" s="241"/>
      <c r="C41" s="241"/>
      <c r="D41" s="241"/>
      <c r="E41" s="241"/>
      <c r="F41" s="243">
        <f>IF((F40-F39)&gt;$L$7,$L$7,(F40-F39))</f>
        <v>5.208333333333333E-3</v>
      </c>
      <c r="G41" s="243">
        <f>IF((G40-G39)&gt;$L$7,$L$7,(G40-G39))</f>
        <v>5.208333333333333E-3</v>
      </c>
      <c r="H41" s="243">
        <f>IF((H40-H39)&gt;$L$7,$L$7,(H40-H39))</f>
        <v>5.208333333333333E-3</v>
      </c>
      <c r="I41" s="243">
        <f>IF((I40-I39)&gt;$L$7,$L$7,(I40-I39))</f>
        <v>5.208333333333333E-3</v>
      </c>
      <c r="J41" s="243">
        <f>IF((J40-J39)&gt;$L$7,$L$7,(J40-J39))</f>
        <v>5.208333333333333E-3</v>
      </c>
      <c r="K41" s="85"/>
      <c r="N41" s="166"/>
      <c r="O41" s="166"/>
      <c r="P41" s="167"/>
      <c r="Q41" s="164"/>
      <c r="R41" s="164"/>
      <c r="S41" s="164"/>
      <c r="T41" s="164">
        <f>SUM(T15:T40)</f>
        <v>0</v>
      </c>
      <c r="U41" s="178"/>
      <c r="V41" s="178"/>
      <c r="W41" s="179"/>
      <c r="X41" s="172" t="s">
        <v>84</v>
      </c>
      <c r="AE41" s="204"/>
      <c r="AF41" s="204"/>
      <c r="AG41" s="204"/>
      <c r="AH41" s="204"/>
      <c r="AI41" s="204"/>
      <c r="AL41"/>
      <c r="AM41"/>
      <c r="AN41"/>
      <c r="AO41"/>
      <c r="AP41"/>
    </row>
    <row r="42" spans="1:45" s="165" customFormat="1" ht="13.8" hidden="1" x14ac:dyDescent="0.25">
      <c r="A42" s="21"/>
      <c r="B42" s="241"/>
      <c r="C42" s="241"/>
      <c r="D42" s="241"/>
      <c r="E42" s="241"/>
      <c r="F42" s="243">
        <f>IF((F40-F39)&gt;$L$7,$L$7,(F40-F39))</f>
        <v>5.208333333333333E-3</v>
      </c>
      <c r="G42" s="243">
        <f>IF((G40-G39)&gt;$L$7,$L$7,(G40-G39))</f>
        <v>5.208333333333333E-3</v>
      </c>
      <c r="H42" s="243">
        <f>IF((H40-H39)&gt;$L$7,$L$7,(H40-H39))</f>
        <v>5.208333333333333E-3</v>
      </c>
      <c r="I42" s="243">
        <f>IF((I40-I39)&gt;$L$7,$L$7,(I40-I39))</f>
        <v>5.208333333333333E-3</v>
      </c>
      <c r="J42" s="243">
        <f>IF((J40-J39)&gt;$L$7,$L$7,(J40-J39))</f>
        <v>5.208333333333333E-3</v>
      </c>
      <c r="K42" s="85"/>
      <c r="N42" s="166"/>
      <c r="O42" s="166"/>
      <c r="P42" s="167"/>
      <c r="Q42" s="164"/>
      <c r="R42" s="164"/>
      <c r="S42" s="164"/>
      <c r="T42" s="164"/>
      <c r="U42" s="178"/>
      <c r="V42" s="178"/>
      <c r="W42" s="179"/>
      <c r="X42" s="172"/>
      <c r="AE42" s="204"/>
      <c r="AF42" s="204"/>
      <c r="AG42" s="204"/>
      <c r="AH42" s="204"/>
      <c r="AI42" s="204"/>
      <c r="AL42"/>
      <c r="AM42"/>
      <c r="AN42"/>
      <c r="AO42"/>
      <c r="AP42"/>
    </row>
    <row r="43" spans="1:45" s="158" customFormat="1" ht="13.8" hidden="1" x14ac:dyDescent="0.25">
      <c r="A43" s="151"/>
      <c r="B43" s="152" t="s">
        <v>76</v>
      </c>
      <c r="C43" s="153"/>
      <c r="D43" s="154">
        <f>SUM(L19:L41)</f>
        <v>0</v>
      </c>
      <c r="E43" s="173"/>
      <c r="F43" s="151"/>
      <c r="G43" s="155"/>
      <c r="H43" s="155"/>
      <c r="I43" s="155"/>
      <c r="J43" s="155"/>
      <c r="K43" s="156"/>
      <c r="L43" s="157"/>
      <c r="M43" s="164">
        <f>SUM(M16:M40)</f>
        <v>0.64999999999999936</v>
      </c>
      <c r="N43" s="166"/>
      <c r="O43" s="166"/>
      <c r="P43" s="167"/>
      <c r="Q43" s="164"/>
      <c r="R43" s="164"/>
      <c r="S43" s="165"/>
      <c r="T43" s="165"/>
      <c r="U43" s="178">
        <f>SUM(U14:U41)</f>
        <v>1.7847222222222217</v>
      </c>
      <c r="V43" s="178"/>
      <c r="W43" s="179"/>
      <c r="X43" s="172" t="s">
        <v>93</v>
      </c>
      <c r="Y43" s="165"/>
      <c r="AE43" s="205"/>
      <c r="AF43" s="205"/>
      <c r="AG43" s="205"/>
      <c r="AH43" s="205"/>
      <c r="AI43" s="205"/>
      <c r="AJ43" s="201">
        <f>SUM(AJ19:AJ34)</f>
        <v>0</v>
      </c>
      <c r="AL43"/>
      <c r="AM43"/>
      <c r="AN43"/>
      <c r="AO43"/>
      <c r="AP43"/>
      <c r="AQ43" s="165"/>
      <c r="AR43" s="165"/>
      <c r="AS43" s="165"/>
    </row>
    <row r="44" spans="1:45" s="158" customFormat="1" ht="13.8" hidden="1" x14ac:dyDescent="0.25">
      <c r="A44" s="151"/>
      <c r="B44" s="159" t="s">
        <v>78</v>
      </c>
      <c r="C44" s="160"/>
      <c r="D44" s="161">
        <f>IF(ISERROR(SUM(M19:M41)/(2*H12)),"",SUM(M19:M41)/(2*H12))</f>
        <v>4.791666666666658E-2</v>
      </c>
      <c r="E44" s="174"/>
      <c r="F44" s="155"/>
      <c r="G44" s="155"/>
      <c r="H44" s="155"/>
      <c r="I44" s="155"/>
      <c r="J44" s="155"/>
      <c r="K44" s="156"/>
      <c r="L44" s="157"/>
      <c r="M44" s="165"/>
      <c r="N44" s="166"/>
      <c r="O44" s="166"/>
      <c r="P44" s="167"/>
      <c r="Q44" s="164"/>
      <c r="R44" s="164"/>
      <c r="S44" s="165"/>
      <c r="T44" s="165"/>
      <c r="U44" s="165"/>
      <c r="V44" s="164">
        <f>SUM(V17:V37)</f>
        <v>1.1347222222222226</v>
      </c>
      <c r="W44" s="176"/>
      <c r="X44" s="165" t="s">
        <v>92</v>
      </c>
      <c r="Y44" s="165"/>
      <c r="Z44"/>
      <c r="AA44"/>
      <c r="AB44"/>
      <c r="AC44"/>
      <c r="AD44"/>
      <c r="AE44" s="80"/>
      <c r="AF44" s="80"/>
      <c r="AG44" s="80"/>
      <c r="AH44" s="80"/>
      <c r="AI44" s="80"/>
      <c r="AJ44"/>
      <c r="AK44"/>
      <c r="AL44"/>
      <c r="AM44"/>
      <c r="AN44"/>
      <c r="AO44"/>
      <c r="AP44"/>
      <c r="AQ44" s="165"/>
      <c r="AR44" s="165"/>
      <c r="AS44" s="165"/>
    </row>
    <row r="45" spans="1:45" ht="17.399999999999999" hidden="1" x14ac:dyDescent="0.3">
      <c r="A45" s="91"/>
      <c r="B45" s="159"/>
      <c r="C45" s="151"/>
      <c r="D45" s="161"/>
      <c r="E45" s="155"/>
      <c r="F45" s="155"/>
      <c r="G45" s="155"/>
      <c r="H45" s="155"/>
      <c r="I45" s="155"/>
      <c r="J45" s="156"/>
      <c r="M45" s="166"/>
      <c r="N45" s="166"/>
      <c r="O45" s="167"/>
      <c r="P45" s="164"/>
      <c r="Q45" s="164"/>
      <c r="W45" s="176"/>
      <c r="Z45" s="90"/>
      <c r="AA45" s="90"/>
      <c r="AB45" s="90"/>
      <c r="AC45" s="90"/>
      <c r="AD45" s="90"/>
      <c r="AE45" s="206"/>
      <c r="AF45" s="206"/>
      <c r="AG45" s="206"/>
      <c r="AH45" s="206"/>
      <c r="AI45" s="206"/>
      <c r="AJ45" s="92"/>
      <c r="AK45" s="92"/>
      <c r="AL45" s="92"/>
      <c r="AM45" s="92"/>
    </row>
    <row r="46" spans="1:45" ht="15" hidden="1" x14ac:dyDescent="0.25">
      <c r="A46" s="91"/>
      <c r="B46" s="245" t="s">
        <v>79</v>
      </c>
      <c r="C46" s="246"/>
      <c r="D46" s="247">
        <f>SUM(S17:S39)/10</f>
        <v>0</v>
      </c>
      <c r="E46" s="155"/>
      <c r="F46" s="155"/>
      <c r="G46" s="155"/>
      <c r="H46" s="155"/>
      <c r="I46" s="155"/>
      <c r="J46" s="156"/>
      <c r="M46" s="166"/>
      <c r="N46" s="166"/>
      <c r="O46" s="167"/>
      <c r="P46" s="164"/>
      <c r="Q46" s="164"/>
      <c r="W46" s="176"/>
      <c r="Z46" s="197"/>
      <c r="AA46" s="198"/>
      <c r="AB46" s="86"/>
      <c r="AC46" s="86"/>
    </row>
    <row r="47" spans="1:45" s="92" customFormat="1" ht="18" hidden="1" thickBot="1" x14ac:dyDescent="0.35">
      <c r="A47" s="91"/>
      <c r="B47" s="248" t="s">
        <v>35</v>
      </c>
      <c r="C47" s="249"/>
      <c r="D47" s="250">
        <f>SUM((T41- D44)/10)</f>
        <v>-4.7916666666666576E-3</v>
      </c>
      <c r="E47" s="251"/>
      <c r="F47" s="155"/>
      <c r="G47" s="155"/>
      <c r="H47" s="155"/>
      <c r="I47" s="156"/>
      <c r="J47" s="156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76"/>
      <c r="X47" s="165"/>
      <c r="Y47" s="165"/>
      <c r="AE47" s="206"/>
      <c r="AF47" s="206"/>
      <c r="AG47" s="206"/>
      <c r="AH47" s="206"/>
      <c r="AI47" s="206"/>
      <c r="AQ47" s="165"/>
      <c r="AR47" s="165"/>
      <c r="AS47" s="165"/>
    </row>
    <row r="48" spans="1:45" ht="15.6" hidden="1" x14ac:dyDescent="0.3">
      <c r="A48" s="93"/>
      <c r="B48" s="151"/>
      <c r="C48" s="151"/>
      <c r="D48" s="252"/>
      <c r="E48" s="155"/>
      <c r="F48" s="155"/>
      <c r="G48" s="155"/>
      <c r="H48" s="155"/>
      <c r="I48" s="155"/>
      <c r="J48" s="156"/>
      <c r="W48" s="176"/>
    </row>
    <row r="49" spans="1:42" ht="17.399999999999999" hidden="1" x14ac:dyDescent="0.3">
      <c r="B49" s="158"/>
      <c r="C49" s="158"/>
      <c r="D49" s="158"/>
      <c r="E49" s="253"/>
      <c r="F49" s="253"/>
      <c r="G49" s="253"/>
      <c r="H49" s="253"/>
      <c r="I49" s="253"/>
      <c r="J49" s="157"/>
      <c r="W49" s="176"/>
      <c r="AN49" s="92"/>
      <c r="AO49" s="92"/>
      <c r="AP49" s="92"/>
    </row>
    <row r="50" spans="1:42" ht="13.8" x14ac:dyDescent="0.25">
      <c r="A50" s="175"/>
      <c r="B50" s="254"/>
      <c r="C50" s="254"/>
      <c r="D50" s="254"/>
      <c r="E50" s="231"/>
      <c r="F50" s="231"/>
      <c r="G50" s="231"/>
      <c r="H50" s="231"/>
      <c r="I50" s="231"/>
      <c r="J50" s="234"/>
      <c r="W50" s="176"/>
    </row>
  </sheetData>
  <sheetProtection selectLockedCells="1"/>
  <protectedRanges>
    <protectedRange sqref="B7:B9" name="Bereik1"/>
  </protectedRanges>
  <phoneticPr fontId="3" type="noConversion"/>
  <dataValidations count="1">
    <dataValidation type="list" allowBlank="1" showInputMessage="1" showErrorMessage="1" sqref="C3" xr:uid="{00000000-0002-0000-0000-000001000000}">
      <formula1>$L$1:$L$3</formula1>
    </dataValidation>
  </dataValidations>
  <pageMargins left="0.75" right="0.75" top="1" bottom="1" header="0.5" footer="0.5"/>
  <pageSetup paperSize="9" scale="82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pageSetUpPr fitToPage="1"/>
  </sheetPr>
  <dimension ref="A1:AL57"/>
  <sheetViews>
    <sheetView tabSelected="1" zoomScale="80" zoomScaleNormal="80" zoomScalePageLayoutView="75" workbookViewId="0">
      <selection activeCell="D34" sqref="D34"/>
    </sheetView>
  </sheetViews>
  <sheetFormatPr defaultColWidth="9.109375" defaultRowHeight="13.2" x14ac:dyDescent="0.25"/>
  <cols>
    <col min="1" max="1" width="2.6640625" style="80" customWidth="1"/>
    <col min="2" max="2" width="4.5546875" style="78" customWidth="1"/>
    <col min="3" max="3" width="43.6640625" customWidth="1"/>
    <col min="4" max="4" width="23.5546875" style="79" customWidth="1"/>
    <col min="5" max="5" width="1.88671875" customWidth="1"/>
    <col min="6" max="6" width="25.6640625" customWidth="1"/>
    <col min="7" max="8" width="3.6640625" customWidth="1"/>
    <col min="9" max="9" width="6.88671875" customWidth="1"/>
    <col min="10" max="10" width="5.44140625" customWidth="1"/>
    <col min="11" max="11" width="37.33203125" style="80" customWidth="1"/>
    <col min="12" max="12" width="13.5546875" customWidth="1"/>
    <col min="13" max="13" width="13.5546875" style="80" customWidth="1"/>
    <col min="14" max="14" width="13.5546875" customWidth="1"/>
    <col min="15" max="15" width="10.6640625" customWidth="1"/>
    <col min="16" max="16" width="12.109375" style="81" customWidth="1"/>
    <col min="17" max="17" width="9.33203125" style="80" customWidth="1"/>
    <col min="18" max="18" width="10.44140625" style="80" customWidth="1"/>
    <col min="19" max="19" width="5.6640625" style="80" customWidth="1"/>
    <col min="20" max="20" width="4" customWidth="1"/>
    <col min="21" max="23" width="9.109375" customWidth="1"/>
    <col min="24" max="24" width="24.109375" customWidth="1"/>
    <col min="25" max="25" width="7.109375" customWidth="1"/>
    <col min="26" max="26" width="8.5546875" customWidth="1"/>
    <col min="27" max="27" width="8.44140625" customWidth="1"/>
    <col min="28" max="28" width="3.109375" customWidth="1"/>
    <col min="29" max="29" width="36" customWidth="1"/>
    <col min="30" max="32" width="12.44140625" customWidth="1"/>
    <col min="33" max="33" width="11.44140625" customWidth="1"/>
    <col min="34" max="35" width="12.44140625" customWidth="1"/>
    <col min="36" max="36" width="11.44140625" customWidth="1"/>
    <col min="37" max="38" width="12.44140625" customWidth="1"/>
    <col min="39" max="55" width="9.109375" customWidth="1"/>
  </cols>
  <sheetData>
    <row r="1" spans="1:38" ht="24" customHeight="1" thickBot="1" x14ac:dyDescent="0.45">
      <c r="A1" s="225"/>
      <c r="B1" s="3"/>
      <c r="C1" s="4"/>
      <c r="D1" s="5"/>
      <c r="E1" s="4"/>
      <c r="F1" s="4"/>
      <c r="G1" s="4"/>
      <c r="H1" s="4"/>
      <c r="I1" s="4"/>
      <c r="J1" s="4"/>
      <c r="K1" s="6"/>
      <c r="L1" s="4"/>
      <c r="M1" s="6"/>
      <c r="N1" s="4"/>
      <c r="O1" s="4"/>
      <c r="P1" s="7"/>
      <c r="Q1" s="8"/>
      <c r="R1" s="8"/>
      <c r="S1" s="8"/>
      <c r="T1" s="9"/>
      <c r="X1" s="95" t="s">
        <v>28</v>
      </c>
      <c r="Y1" s="135" t="s">
        <v>116</v>
      </c>
      <c r="Z1" s="96"/>
      <c r="AA1" s="97"/>
      <c r="AD1" s="255" t="s">
        <v>29</v>
      </c>
      <c r="AE1" s="256"/>
      <c r="AF1" s="257"/>
      <c r="AG1" s="258" t="s">
        <v>30</v>
      </c>
      <c r="AH1" s="259"/>
      <c r="AI1" s="260"/>
      <c r="AJ1" s="261" t="s">
        <v>31</v>
      </c>
      <c r="AK1" s="262"/>
      <c r="AL1" s="263"/>
    </row>
    <row r="2" spans="1:38" ht="24.6" x14ac:dyDescent="0.4">
      <c r="A2" s="225"/>
      <c r="B2" s="3"/>
      <c r="C2" s="122" t="s">
        <v>111</v>
      </c>
      <c r="D2" s="117"/>
      <c r="E2" s="118"/>
      <c r="F2" s="10"/>
      <c r="G2" s="10"/>
      <c r="H2" s="10"/>
      <c r="I2" s="10"/>
      <c r="J2" s="10"/>
      <c r="K2" s="11"/>
      <c r="L2" s="12"/>
      <c r="M2" s="13"/>
      <c r="N2" s="9"/>
      <c r="O2" s="9"/>
      <c r="P2" s="7"/>
      <c r="Q2" s="8"/>
      <c r="R2" s="8"/>
      <c r="S2" s="8"/>
      <c r="T2" s="9"/>
      <c r="X2" s="134"/>
      <c r="Y2" s="38"/>
      <c r="Z2" s="8"/>
      <c r="AA2" s="99"/>
      <c r="AC2" s="32" t="s">
        <v>34</v>
      </c>
      <c r="AD2" s="210" t="s">
        <v>56</v>
      </c>
      <c r="AE2" s="128" t="s">
        <v>56</v>
      </c>
      <c r="AF2" s="128" t="s">
        <v>56</v>
      </c>
      <c r="AG2" s="136" t="s">
        <v>56</v>
      </c>
      <c r="AH2" s="136" t="s">
        <v>56</v>
      </c>
      <c r="AI2" s="136" t="s">
        <v>56</v>
      </c>
      <c r="AJ2" s="140" t="s">
        <v>56</v>
      </c>
      <c r="AK2" s="140" t="s">
        <v>56</v>
      </c>
      <c r="AL2" s="140" t="s">
        <v>56</v>
      </c>
    </row>
    <row r="3" spans="1:38" ht="25.2" thickBot="1" x14ac:dyDescent="0.45">
      <c r="A3" s="225"/>
      <c r="B3" s="3"/>
      <c r="C3" s="119" t="s">
        <v>27</v>
      </c>
      <c r="D3" s="120" t="str">
        <f>Invoerblad!C3</f>
        <v>Midden</v>
      </c>
      <c r="E3" s="118"/>
      <c r="F3" s="12"/>
      <c r="G3" s="12"/>
      <c r="H3" s="12"/>
      <c r="I3" s="15"/>
      <c r="J3" s="15"/>
      <c r="K3" s="13"/>
      <c r="L3" s="12"/>
      <c r="M3" s="13"/>
      <c r="N3" s="9"/>
      <c r="O3" s="9"/>
      <c r="P3" s="7"/>
      <c r="Q3" s="8"/>
      <c r="R3" s="8"/>
      <c r="S3" s="8"/>
      <c r="T3" s="9"/>
      <c r="X3" s="71"/>
      <c r="Y3" s="100" t="s">
        <v>29</v>
      </c>
      <c r="Z3" s="100" t="s">
        <v>30</v>
      </c>
      <c r="AA3" s="101" t="s">
        <v>31</v>
      </c>
      <c r="AC3" s="130"/>
      <c r="AD3" s="211" t="s">
        <v>106</v>
      </c>
      <c r="AE3" s="101" t="s">
        <v>109</v>
      </c>
      <c r="AF3" s="101" t="s">
        <v>117</v>
      </c>
      <c r="AG3" s="137" t="s">
        <v>106</v>
      </c>
      <c r="AH3" s="137" t="s">
        <v>109</v>
      </c>
      <c r="AI3" s="137" t="s">
        <v>117</v>
      </c>
      <c r="AJ3" s="141" t="s">
        <v>106</v>
      </c>
      <c r="AK3" s="141" t="s">
        <v>109</v>
      </c>
      <c r="AL3" s="141" t="s">
        <v>117</v>
      </c>
    </row>
    <row r="4" spans="1:38" x14ac:dyDescent="0.25">
      <c r="A4" s="225"/>
      <c r="B4" s="3"/>
      <c r="C4" s="82"/>
      <c r="D4" s="16"/>
      <c r="E4" s="4"/>
      <c r="F4" s="4"/>
      <c r="G4" s="4"/>
      <c r="H4" s="4"/>
      <c r="I4" s="9"/>
      <c r="J4" s="9"/>
      <c r="K4" s="6"/>
      <c r="L4" s="4"/>
      <c r="M4" s="6"/>
      <c r="N4" s="9"/>
      <c r="O4" s="9"/>
      <c r="P4" s="7"/>
      <c r="Q4" s="8"/>
      <c r="R4" s="8"/>
      <c r="S4" s="8"/>
      <c r="T4" s="9"/>
      <c r="X4" s="98"/>
      <c r="Y4" s="48"/>
      <c r="Z4" s="110"/>
      <c r="AA4" s="110"/>
      <c r="AC4" s="49" t="s">
        <v>44</v>
      </c>
      <c r="AD4" s="212">
        <v>365</v>
      </c>
      <c r="AE4" s="129">
        <v>365</v>
      </c>
      <c r="AF4" s="129">
        <v>366</v>
      </c>
      <c r="AG4" s="138">
        <v>365</v>
      </c>
      <c r="AH4" s="138">
        <v>365</v>
      </c>
      <c r="AI4" s="138">
        <v>366</v>
      </c>
      <c r="AJ4" s="142">
        <v>365</v>
      </c>
      <c r="AK4" s="142">
        <v>365</v>
      </c>
      <c r="AL4" s="142">
        <v>366</v>
      </c>
    </row>
    <row r="5" spans="1:38" ht="16.2" x14ac:dyDescent="0.4">
      <c r="A5" s="225"/>
      <c r="B5" s="3"/>
      <c r="C5" s="17" t="str">
        <f>Invoerblad!B7</f>
        <v>naam</v>
      </c>
      <c r="D5" s="5"/>
      <c r="E5" s="4"/>
      <c r="F5" s="4"/>
      <c r="G5" s="4"/>
      <c r="H5" s="4"/>
      <c r="I5" s="17"/>
      <c r="J5" s="17"/>
      <c r="K5" s="18"/>
      <c r="L5" s="4"/>
      <c r="M5" s="6"/>
      <c r="N5" s="9"/>
      <c r="O5" s="9"/>
      <c r="P5" s="7"/>
      <c r="Q5" s="8"/>
      <c r="R5" s="8"/>
      <c r="S5" s="8"/>
      <c r="T5" s="9"/>
      <c r="X5" s="102">
        <v>45870</v>
      </c>
      <c r="Y5" s="109">
        <v>5</v>
      </c>
      <c r="Z5" s="109">
        <v>0</v>
      </c>
      <c r="AA5" s="109">
        <v>10</v>
      </c>
      <c r="AC5" s="49" t="s">
        <v>54</v>
      </c>
      <c r="AD5" s="212">
        <v>104</v>
      </c>
      <c r="AE5" s="129">
        <v>105</v>
      </c>
      <c r="AF5" s="129">
        <v>105</v>
      </c>
      <c r="AG5" s="138">
        <v>104</v>
      </c>
      <c r="AH5" s="138">
        <v>105</v>
      </c>
      <c r="AI5" s="138">
        <v>105</v>
      </c>
      <c r="AJ5" s="142">
        <v>104</v>
      </c>
      <c r="AK5" s="142">
        <v>105</v>
      </c>
      <c r="AL5" s="142">
        <v>105</v>
      </c>
    </row>
    <row r="6" spans="1:38" x14ac:dyDescent="0.25">
      <c r="A6" s="225"/>
      <c r="B6" s="3"/>
      <c r="C6" s="17" t="str">
        <f>Invoerblad!B8</f>
        <v>adres</v>
      </c>
      <c r="D6" s="5"/>
      <c r="E6" s="4"/>
      <c r="F6" s="4"/>
      <c r="G6" s="4"/>
      <c r="H6" s="4"/>
      <c r="I6" s="4"/>
      <c r="J6" s="4"/>
      <c r="K6" s="6"/>
      <c r="L6" s="4"/>
      <c r="M6" s="6"/>
      <c r="N6" s="9"/>
      <c r="O6" s="9"/>
      <c r="P6" s="7"/>
      <c r="Q6" s="8"/>
      <c r="R6" s="8"/>
      <c r="S6" s="8"/>
      <c r="T6" s="9"/>
      <c r="X6" s="102">
        <v>45901</v>
      </c>
      <c r="Y6" s="109">
        <v>22</v>
      </c>
      <c r="Z6" s="109">
        <v>22</v>
      </c>
      <c r="AA6" s="109">
        <v>22</v>
      </c>
      <c r="AC6" s="49"/>
      <c r="AD6" s="212"/>
      <c r="AE6" s="129"/>
      <c r="AF6" s="129"/>
      <c r="AG6" s="138"/>
      <c r="AH6" s="138"/>
      <c r="AI6" s="138"/>
      <c r="AJ6" s="142"/>
      <c r="AK6" s="142"/>
      <c r="AL6" s="142"/>
    </row>
    <row r="7" spans="1:38" x14ac:dyDescent="0.25">
      <c r="A7" s="225"/>
      <c r="B7" s="3"/>
      <c r="C7" s="17" t="str">
        <f>Invoerblad!B9</f>
        <v>woonplaats</v>
      </c>
      <c r="D7" s="17"/>
      <c r="E7" s="4"/>
      <c r="F7" s="4"/>
      <c r="G7" s="4"/>
      <c r="H7" s="4"/>
      <c r="I7" s="9"/>
      <c r="J7" s="9"/>
      <c r="K7" s="6"/>
      <c r="L7" s="4"/>
      <c r="M7" s="6"/>
      <c r="N7" s="9"/>
      <c r="O7" s="9"/>
      <c r="P7" s="7"/>
      <c r="Q7" s="8"/>
      <c r="R7" s="8"/>
      <c r="S7" s="8"/>
      <c r="T7" s="9"/>
      <c r="X7" s="102">
        <v>45931</v>
      </c>
      <c r="Y7" s="109">
        <v>18</v>
      </c>
      <c r="Z7" s="109">
        <v>18</v>
      </c>
      <c r="AA7" s="182">
        <v>18</v>
      </c>
      <c r="AC7" s="57" t="s">
        <v>55</v>
      </c>
      <c r="AD7" s="212"/>
      <c r="AE7" s="129"/>
      <c r="AF7" s="129"/>
      <c r="AG7" s="138"/>
      <c r="AH7" s="138"/>
      <c r="AI7" s="138"/>
      <c r="AJ7" s="142"/>
      <c r="AK7" s="142"/>
      <c r="AL7" s="142"/>
    </row>
    <row r="8" spans="1:38" ht="12.75" customHeight="1" x14ac:dyDescent="0.25">
      <c r="A8" s="225"/>
      <c r="B8" s="3"/>
      <c r="C8" s="9"/>
      <c r="D8" s="19"/>
      <c r="E8" s="9"/>
      <c r="F8" s="9"/>
      <c r="G8" s="9"/>
      <c r="H8" s="9"/>
      <c r="I8" s="9"/>
      <c r="J8" s="9"/>
      <c r="K8" s="8"/>
      <c r="L8" s="9"/>
      <c r="M8" s="8"/>
      <c r="N8" s="9"/>
      <c r="O8" s="9"/>
      <c r="P8" s="7"/>
      <c r="Q8" s="8"/>
      <c r="R8" s="8"/>
      <c r="S8" s="8"/>
      <c r="T8" s="9"/>
      <c r="X8" s="102">
        <v>45962</v>
      </c>
      <c r="Y8" s="109">
        <v>20</v>
      </c>
      <c r="Z8" s="109">
        <v>20</v>
      </c>
      <c r="AA8" s="109">
        <v>20</v>
      </c>
      <c r="AC8" s="49" t="s">
        <v>51</v>
      </c>
      <c r="AD8" s="212">
        <v>16</v>
      </c>
      <c r="AE8" s="129">
        <v>10</v>
      </c>
      <c r="AF8" s="129">
        <v>15</v>
      </c>
      <c r="AG8" s="138">
        <v>21</v>
      </c>
      <c r="AH8" s="138">
        <v>20</v>
      </c>
      <c r="AI8" s="138">
        <v>20</v>
      </c>
      <c r="AJ8" s="142">
        <v>11</v>
      </c>
      <c r="AK8" s="142">
        <v>15</v>
      </c>
      <c r="AL8" s="142">
        <v>25</v>
      </c>
    </row>
    <row r="9" spans="1:38" x14ac:dyDescent="0.25">
      <c r="A9" s="225"/>
      <c r="B9" s="3"/>
      <c r="C9" s="20" t="s">
        <v>57</v>
      </c>
      <c r="D9" s="19">
        <f>Invoerblad!D12</f>
        <v>0</v>
      </c>
      <c r="E9" s="9"/>
      <c r="F9" s="21"/>
      <c r="G9" s="9"/>
      <c r="H9" s="9"/>
      <c r="I9" s="9"/>
      <c r="J9" s="9"/>
      <c r="K9" s="8"/>
      <c r="L9" s="9"/>
      <c r="M9" s="8"/>
      <c r="N9" s="9"/>
      <c r="O9" s="9"/>
      <c r="P9" s="7"/>
      <c r="Q9" s="8"/>
      <c r="R9" s="8"/>
      <c r="S9" s="8"/>
      <c r="T9" s="9"/>
      <c r="X9" s="102">
        <v>45992</v>
      </c>
      <c r="Y9" s="109">
        <v>15</v>
      </c>
      <c r="Z9" s="109">
        <v>15</v>
      </c>
      <c r="AA9" s="109">
        <v>15</v>
      </c>
      <c r="AC9" s="49" t="s">
        <v>46</v>
      </c>
      <c r="AD9" s="212">
        <v>5</v>
      </c>
      <c r="AE9" s="129">
        <v>5</v>
      </c>
      <c r="AF9" s="129">
        <v>5</v>
      </c>
      <c r="AG9" s="138">
        <v>5</v>
      </c>
      <c r="AH9" s="138">
        <v>5</v>
      </c>
      <c r="AI9" s="138">
        <v>5</v>
      </c>
      <c r="AJ9" s="142">
        <v>5</v>
      </c>
      <c r="AK9" s="142">
        <v>5</v>
      </c>
      <c r="AL9" s="142">
        <v>5</v>
      </c>
    </row>
    <row r="10" spans="1:38" x14ac:dyDescent="0.25">
      <c r="A10" s="225"/>
      <c r="B10" s="3"/>
      <c r="C10" s="9"/>
      <c r="D10" s="22">
        <v>3.3333333333333335</v>
      </c>
      <c r="E10" s="9"/>
      <c r="F10" s="9"/>
      <c r="G10" s="9"/>
      <c r="H10" s="9"/>
      <c r="I10" s="21"/>
      <c r="J10" s="21"/>
      <c r="K10" s="8"/>
      <c r="L10" s="9"/>
      <c r="M10" s="8"/>
      <c r="N10" s="9"/>
      <c r="O10" s="9"/>
      <c r="P10" s="7"/>
      <c r="Q10" s="8"/>
      <c r="R10" s="8"/>
      <c r="S10" s="8"/>
      <c r="T10" s="9"/>
      <c r="X10" s="102">
        <v>46023</v>
      </c>
      <c r="Y10" s="109">
        <v>20</v>
      </c>
      <c r="Z10" s="109">
        <v>20</v>
      </c>
      <c r="AA10" s="109">
        <v>20</v>
      </c>
      <c r="AC10" s="49" t="s">
        <v>47</v>
      </c>
      <c r="AD10" s="212">
        <v>10</v>
      </c>
      <c r="AE10" s="129">
        <v>10</v>
      </c>
      <c r="AF10" s="129">
        <v>10</v>
      </c>
      <c r="AG10" s="138">
        <v>10</v>
      </c>
      <c r="AH10" s="138">
        <v>10</v>
      </c>
      <c r="AI10" s="138">
        <v>10</v>
      </c>
      <c r="AJ10" s="142">
        <v>10</v>
      </c>
      <c r="AK10" s="142">
        <v>10</v>
      </c>
      <c r="AL10" s="142">
        <v>10</v>
      </c>
    </row>
    <row r="11" spans="1:38" x14ac:dyDescent="0.25">
      <c r="A11" s="225"/>
      <c r="B11" s="3"/>
      <c r="C11" s="9" t="s">
        <v>94</v>
      </c>
      <c r="D11" s="23">
        <f>Invoerblad!J5</f>
        <v>1.7847222222222217</v>
      </c>
      <c r="E11" s="9"/>
      <c r="F11" s="9" t="s">
        <v>17</v>
      </c>
      <c r="G11" s="9"/>
      <c r="H11" s="24"/>
      <c r="I11" s="19" t="s">
        <v>21</v>
      </c>
      <c r="J11" s="19"/>
      <c r="K11" s="7" t="str">
        <f>CONCATENATE(Invoerblad!C14," en ",Invoerblad!C29)</f>
        <v>29 en 30</v>
      </c>
      <c r="L11" s="9"/>
      <c r="M11" s="8"/>
      <c r="N11" s="9"/>
      <c r="O11" s="9"/>
      <c r="P11" s="7"/>
      <c r="Q11" s="25"/>
      <c r="R11" s="25"/>
      <c r="S11" s="25"/>
      <c r="T11" s="9"/>
      <c r="X11" s="102">
        <v>46054</v>
      </c>
      <c r="Y11" s="109">
        <v>15</v>
      </c>
      <c r="Z11" s="109">
        <v>15</v>
      </c>
      <c r="AA11" s="109">
        <v>15</v>
      </c>
      <c r="AC11" s="49" t="s">
        <v>48</v>
      </c>
      <c r="AD11" s="212">
        <v>5</v>
      </c>
      <c r="AE11" s="129">
        <v>5</v>
      </c>
      <c r="AF11" s="129">
        <v>5</v>
      </c>
      <c r="AG11" s="138">
        <v>5</v>
      </c>
      <c r="AH11" s="138">
        <v>5</v>
      </c>
      <c r="AI11" s="138">
        <v>5</v>
      </c>
      <c r="AJ11" s="142">
        <v>5</v>
      </c>
      <c r="AK11" s="142">
        <v>5</v>
      </c>
      <c r="AL11" s="142">
        <v>5</v>
      </c>
    </row>
    <row r="12" spans="1:38" ht="12.75" customHeight="1" x14ac:dyDescent="0.25">
      <c r="A12" s="225"/>
      <c r="B12" s="3"/>
      <c r="C12" s="26" t="s">
        <v>95</v>
      </c>
      <c r="D12" s="1"/>
      <c r="E12" s="9"/>
      <c r="F12" s="9" t="s">
        <v>17</v>
      </c>
      <c r="G12" s="9"/>
      <c r="H12" s="24"/>
      <c r="I12" s="19" t="s">
        <v>22</v>
      </c>
      <c r="J12" s="19"/>
      <c r="K12" s="2"/>
      <c r="L12" s="9"/>
      <c r="M12" s="8"/>
      <c r="N12" s="9"/>
      <c r="O12" s="9"/>
      <c r="P12" s="7"/>
      <c r="Q12" s="25"/>
      <c r="R12" s="25"/>
      <c r="S12" s="25"/>
      <c r="T12" s="9"/>
      <c r="X12" s="102">
        <v>46082</v>
      </c>
      <c r="Y12" s="109">
        <v>22</v>
      </c>
      <c r="Z12" s="109">
        <v>22</v>
      </c>
      <c r="AA12" s="109">
        <v>22</v>
      </c>
      <c r="AC12" s="49" t="s">
        <v>0</v>
      </c>
      <c r="AD12" s="212">
        <v>10</v>
      </c>
      <c r="AE12" s="129">
        <v>10</v>
      </c>
      <c r="AF12" s="129">
        <v>10</v>
      </c>
      <c r="AG12" s="138">
        <v>10</v>
      </c>
      <c r="AH12" s="138">
        <v>10</v>
      </c>
      <c r="AI12" s="138">
        <v>10</v>
      </c>
      <c r="AJ12" s="142">
        <v>10</v>
      </c>
      <c r="AK12" s="142">
        <v>10</v>
      </c>
      <c r="AL12" s="142">
        <v>10</v>
      </c>
    </row>
    <row r="13" spans="1:38" ht="12.75" customHeight="1" x14ac:dyDescent="0.25">
      <c r="A13" s="225"/>
      <c r="B13" s="3"/>
      <c r="C13" s="26" t="s">
        <v>96</v>
      </c>
      <c r="D13" s="1"/>
      <c r="E13" s="9"/>
      <c r="F13" s="9" t="s">
        <v>17</v>
      </c>
      <c r="G13" s="9"/>
      <c r="H13" s="24"/>
      <c r="I13" s="19" t="s">
        <v>22</v>
      </c>
      <c r="J13" s="19"/>
      <c r="K13" s="2"/>
      <c r="L13" s="9"/>
      <c r="M13" s="8"/>
      <c r="N13" s="9"/>
      <c r="O13" s="9"/>
      <c r="P13" s="7"/>
      <c r="Q13" s="25"/>
      <c r="R13" s="25"/>
      <c r="S13" s="25"/>
      <c r="T13" s="9"/>
      <c r="X13" s="102">
        <v>46113</v>
      </c>
      <c r="Y13" s="109">
        <v>11</v>
      </c>
      <c r="Z13" s="109">
        <v>11</v>
      </c>
      <c r="AA13" s="109">
        <v>11</v>
      </c>
      <c r="AC13" s="126" t="s">
        <v>49</v>
      </c>
      <c r="AD13" s="212">
        <v>2</v>
      </c>
      <c r="AE13" s="129">
        <v>0</v>
      </c>
      <c r="AF13" s="129">
        <v>2</v>
      </c>
      <c r="AG13" s="138">
        <v>2</v>
      </c>
      <c r="AH13" s="138">
        <v>0</v>
      </c>
      <c r="AI13" s="138">
        <v>2</v>
      </c>
      <c r="AJ13" s="142">
        <v>2</v>
      </c>
      <c r="AK13" s="142">
        <v>0</v>
      </c>
      <c r="AL13" s="142">
        <v>2</v>
      </c>
    </row>
    <row r="14" spans="1:38" x14ac:dyDescent="0.25">
      <c r="A14" s="225"/>
      <c r="B14" s="3"/>
      <c r="C14" s="12"/>
      <c r="D14" s="27"/>
      <c r="E14" s="9"/>
      <c r="F14" s="9"/>
      <c r="G14" s="8"/>
      <c r="H14" s="8"/>
      <c r="I14" s="9"/>
      <c r="J14" s="9"/>
      <c r="K14" s="8"/>
      <c r="L14" s="9"/>
      <c r="M14" s="8"/>
      <c r="N14" s="9"/>
      <c r="O14" s="9"/>
      <c r="P14" s="7"/>
      <c r="Q14" s="8"/>
      <c r="R14" s="8"/>
      <c r="S14" s="8"/>
      <c r="T14" s="9"/>
      <c r="X14" s="102">
        <v>46143</v>
      </c>
      <c r="Y14" s="109">
        <v>17</v>
      </c>
      <c r="Z14" s="109">
        <v>17</v>
      </c>
      <c r="AA14" s="109">
        <v>17</v>
      </c>
      <c r="AC14" s="209" t="s">
        <v>60</v>
      </c>
      <c r="AD14" s="212">
        <v>3</v>
      </c>
      <c r="AE14" s="129">
        <v>3</v>
      </c>
      <c r="AF14" s="129">
        <v>3</v>
      </c>
      <c r="AG14" s="138">
        <v>3</v>
      </c>
      <c r="AH14" s="138">
        <v>3</v>
      </c>
      <c r="AI14" s="138">
        <v>3</v>
      </c>
      <c r="AJ14" s="142">
        <v>3</v>
      </c>
      <c r="AK14" s="142">
        <v>3</v>
      </c>
      <c r="AL14" s="142">
        <v>3</v>
      </c>
    </row>
    <row r="15" spans="1:38" x14ac:dyDescent="0.25">
      <c r="A15" s="225"/>
      <c r="B15" s="3"/>
      <c r="C15" s="4" t="s">
        <v>102</v>
      </c>
      <c r="D15" s="23">
        <f>Invoerblad!J6</f>
        <v>1.0416666666666666E-2</v>
      </c>
      <c r="E15" s="9"/>
      <c r="F15" s="9" t="s">
        <v>36</v>
      </c>
      <c r="G15" s="9"/>
      <c r="H15" s="9"/>
      <c r="I15" s="21"/>
      <c r="J15" s="21"/>
      <c r="K15" s="8"/>
      <c r="L15" s="9"/>
      <c r="M15" s="8"/>
      <c r="N15" s="9"/>
      <c r="O15" s="9"/>
      <c r="P15" s="7"/>
      <c r="Q15" s="8"/>
      <c r="R15" s="8"/>
      <c r="S15" s="8"/>
      <c r="T15" s="9"/>
      <c r="X15" s="102">
        <v>46174</v>
      </c>
      <c r="Y15" s="109">
        <v>22</v>
      </c>
      <c r="Z15" s="109">
        <v>22</v>
      </c>
      <c r="AA15" s="109">
        <v>22</v>
      </c>
      <c r="AC15" s="49"/>
      <c r="AD15" s="212"/>
      <c r="AE15" s="129"/>
      <c r="AF15" s="129"/>
      <c r="AG15" s="138"/>
      <c r="AH15" s="138"/>
      <c r="AI15" s="138"/>
      <c r="AJ15" s="142"/>
      <c r="AK15" s="142"/>
      <c r="AL15" s="142"/>
    </row>
    <row r="16" spans="1:38" x14ac:dyDescent="0.25">
      <c r="A16" s="225"/>
      <c r="B16" s="3"/>
      <c r="C16" s="9"/>
      <c r="D16" s="29"/>
      <c r="E16" s="9"/>
      <c r="F16" s="9"/>
      <c r="G16" s="9"/>
      <c r="H16" s="9"/>
      <c r="I16" s="9"/>
      <c r="J16" s="9"/>
      <c r="K16" s="8"/>
      <c r="L16" s="9"/>
      <c r="M16" s="8"/>
      <c r="N16" s="9"/>
      <c r="O16" s="9"/>
      <c r="P16" s="7"/>
      <c r="Q16" s="8"/>
      <c r="R16" s="8"/>
      <c r="S16" s="8"/>
      <c r="T16" s="9"/>
      <c r="X16" s="102">
        <v>46204</v>
      </c>
      <c r="Y16" s="109">
        <v>3</v>
      </c>
      <c r="Z16" s="109">
        <v>13</v>
      </c>
      <c r="AA16" s="109">
        <v>8</v>
      </c>
      <c r="AC16" s="49" t="s">
        <v>50</v>
      </c>
      <c r="AD16" s="212">
        <v>20</v>
      </c>
      <c r="AE16" s="129">
        <v>15</v>
      </c>
      <c r="AF16" s="129">
        <v>11</v>
      </c>
      <c r="AG16" s="138">
        <v>10</v>
      </c>
      <c r="AH16" s="138">
        <v>10</v>
      </c>
      <c r="AI16" s="138">
        <v>16</v>
      </c>
      <c r="AJ16" s="142">
        <v>15</v>
      </c>
      <c r="AK16" s="142">
        <v>5</v>
      </c>
      <c r="AL16" s="142">
        <v>6</v>
      </c>
    </row>
    <row r="17" spans="1:38" ht="13.8" thickBot="1" x14ac:dyDescent="0.3">
      <c r="A17" s="225"/>
      <c r="B17" s="3"/>
      <c r="C17" s="20" t="s">
        <v>103</v>
      </c>
      <c r="D17" s="30">
        <f>SUM((D11-D12+D13)/(D20*2))-D15</f>
        <v>0.16805555555555551</v>
      </c>
      <c r="E17" s="9"/>
      <c r="F17" s="20" t="s">
        <v>58</v>
      </c>
      <c r="G17" s="20"/>
      <c r="H17" s="20"/>
      <c r="I17" s="31"/>
      <c r="J17" s="9"/>
      <c r="K17" s="8"/>
      <c r="L17" s="9"/>
      <c r="M17" s="8"/>
      <c r="N17" s="9"/>
      <c r="O17" s="9"/>
      <c r="P17" s="7"/>
      <c r="Q17" s="8"/>
      <c r="R17" s="8"/>
      <c r="S17" s="8"/>
      <c r="T17" s="9"/>
      <c r="X17" s="102"/>
      <c r="Y17" s="103"/>
      <c r="Z17" s="111"/>
      <c r="AA17" s="111"/>
      <c r="AC17" s="49"/>
      <c r="AD17" s="212"/>
      <c r="AE17" s="129"/>
      <c r="AF17" s="129"/>
      <c r="AG17" s="138"/>
      <c r="AH17" s="138"/>
      <c r="AI17" s="138"/>
      <c r="AJ17" s="142"/>
      <c r="AK17" s="142"/>
      <c r="AL17" s="142"/>
    </row>
    <row r="18" spans="1:38" x14ac:dyDescent="0.25">
      <c r="A18" s="225"/>
      <c r="B18" s="3"/>
      <c r="C18" s="20"/>
      <c r="D18" s="30"/>
      <c r="E18" s="9"/>
      <c r="F18" s="20"/>
      <c r="G18" s="20"/>
      <c r="H18" s="20"/>
      <c r="I18" s="9"/>
      <c r="J18" s="9"/>
      <c r="K18" s="32" t="s">
        <v>34</v>
      </c>
      <c r="L18" s="145" t="s">
        <v>56</v>
      </c>
      <c r="M18" s="184" t="s">
        <v>56</v>
      </c>
      <c r="N18" s="186" t="s">
        <v>56</v>
      </c>
      <c r="O18" s="45"/>
      <c r="P18" s="131"/>
      <c r="Q18" s="132" t="s">
        <v>115</v>
      </c>
      <c r="R18" s="133"/>
      <c r="S18" s="33"/>
      <c r="T18" s="9"/>
      <c r="X18" s="102" t="s">
        <v>32</v>
      </c>
      <c r="Y18" s="103">
        <v>-8</v>
      </c>
      <c r="Z18" s="111">
        <v>-8</v>
      </c>
      <c r="AA18" s="111">
        <v>-8</v>
      </c>
      <c r="AC18" s="57" t="s">
        <v>19</v>
      </c>
      <c r="AD18" s="212">
        <v>8</v>
      </c>
      <c r="AE18" s="129">
        <v>8</v>
      </c>
      <c r="AF18" s="129">
        <v>8</v>
      </c>
      <c r="AG18" s="138">
        <v>8</v>
      </c>
      <c r="AH18" s="138">
        <v>8</v>
      </c>
      <c r="AI18" s="138">
        <v>8</v>
      </c>
      <c r="AJ18" s="142">
        <v>8</v>
      </c>
      <c r="AK18" s="142">
        <v>8</v>
      </c>
      <c r="AL18" s="142">
        <v>8</v>
      </c>
    </row>
    <row r="19" spans="1:38" ht="13.8" thickBot="1" x14ac:dyDescent="0.3">
      <c r="A19" s="225"/>
      <c r="B19" s="3"/>
      <c r="C19" s="20"/>
      <c r="D19" s="20"/>
      <c r="E19" s="34"/>
      <c r="F19" s="20"/>
      <c r="G19" s="12"/>
      <c r="H19" s="12"/>
      <c r="I19" s="9"/>
      <c r="J19" s="9"/>
      <c r="K19" s="181" t="str">
        <f>D3</f>
        <v>Midden</v>
      </c>
      <c r="L19" s="180" t="s">
        <v>105</v>
      </c>
      <c r="M19" s="185" t="s">
        <v>108</v>
      </c>
      <c r="N19" s="187" t="s">
        <v>114</v>
      </c>
      <c r="O19" s="3"/>
      <c r="P19" s="98"/>
      <c r="Q19" s="36" t="s">
        <v>40</v>
      </c>
      <c r="R19" s="37" t="s">
        <v>40</v>
      </c>
      <c r="S19" s="38"/>
      <c r="T19" s="9"/>
      <c r="X19" s="104"/>
      <c r="Y19" s="105"/>
      <c r="Z19" s="105"/>
      <c r="AA19" s="105"/>
      <c r="AC19" s="49"/>
      <c r="AD19" s="213"/>
      <c r="AE19" s="67"/>
      <c r="AF19" s="67"/>
      <c r="AG19" s="139"/>
      <c r="AH19" s="139"/>
      <c r="AI19" s="139"/>
      <c r="AJ19" s="143"/>
      <c r="AK19" s="143"/>
      <c r="AL19" s="143"/>
    </row>
    <row r="20" spans="1:38" ht="13.8" thickBot="1" x14ac:dyDescent="0.3">
      <c r="A20" s="225"/>
      <c r="B20" s="3"/>
      <c r="C20" s="28" t="s">
        <v>37</v>
      </c>
      <c r="D20" s="44">
        <f>Invoerblad!H12</f>
        <v>5</v>
      </c>
      <c r="E20" s="28"/>
      <c r="F20" s="28" t="s">
        <v>59</v>
      </c>
      <c r="G20" s="12"/>
      <c r="H20" s="12"/>
      <c r="I20" s="9"/>
      <c r="J20" s="9"/>
      <c r="K20" s="127" t="s">
        <v>52</v>
      </c>
      <c r="L20" s="146"/>
      <c r="M20" s="146"/>
      <c r="N20" s="188"/>
      <c r="O20" s="3"/>
      <c r="P20" s="41" t="s">
        <v>42</v>
      </c>
      <c r="Q20" s="42" t="s">
        <v>59</v>
      </c>
      <c r="R20" s="43" t="s">
        <v>41</v>
      </c>
      <c r="S20" s="38"/>
      <c r="T20" s="9"/>
      <c r="X20" s="214" t="s">
        <v>33</v>
      </c>
      <c r="Y20" s="215">
        <f>SUM(Y5:Y18)</f>
        <v>182</v>
      </c>
      <c r="Z20" s="215">
        <f t="shared" ref="Z20:AA20" si="0">SUM(Z5:Z18)</f>
        <v>187</v>
      </c>
      <c r="AA20" s="215">
        <f t="shared" si="0"/>
        <v>192</v>
      </c>
      <c r="AC20" s="216" t="s">
        <v>18</v>
      </c>
      <c r="AD20" s="217" cm="1">
        <f t="array" ref="AD20">SUM((AD5:AD18)*-1)+AD4</f>
        <v>182</v>
      </c>
      <c r="AE20" s="217" cm="1">
        <f t="array" ref="AE20">SUM((AE5:AE18)*-1)+AE4</f>
        <v>194</v>
      </c>
      <c r="AF20" s="217" cm="1">
        <f t="array" ref="AF20">SUM((AF5:AF18)*-1)+AF4</f>
        <v>192</v>
      </c>
      <c r="AG20" s="218" cm="1">
        <f t="array" ref="AG20">SUM((AG5:AG18)*-1)+AG4</f>
        <v>187</v>
      </c>
      <c r="AH20" s="218" cm="1">
        <f t="array" ref="AH20">SUM((AH5:AH18)*-1)+AH4</f>
        <v>189</v>
      </c>
      <c r="AI20" s="218" cm="1">
        <f t="array" ref="AI20">SUM((AI5:AI18)*-1)+AI4</f>
        <v>182</v>
      </c>
      <c r="AJ20" s="219">
        <v>192</v>
      </c>
      <c r="AK20" s="219">
        <v>199</v>
      </c>
      <c r="AL20" s="219" cm="1">
        <f t="array" ref="AL20">SUM((AL5:AL18)*-1)+AL4</f>
        <v>187</v>
      </c>
    </row>
    <row r="21" spans="1:38" ht="13.5" customHeight="1" x14ac:dyDescent="0.25">
      <c r="A21" s="225"/>
      <c r="B21" s="3"/>
      <c r="C21" s="34"/>
      <c r="D21" s="39"/>
      <c r="E21" s="34"/>
      <c r="F21" s="34"/>
      <c r="G21" s="20"/>
      <c r="H21" s="20"/>
      <c r="I21" s="9"/>
      <c r="J21" s="3"/>
      <c r="K21" s="189" t="s">
        <v>44</v>
      </c>
      <c r="L21" s="190">
        <f t="shared" ref="L21:N21" si="1">IF($K$19="Noord",AD4,IF($K$19="Midden",AG4,AJ4))</f>
        <v>365</v>
      </c>
      <c r="M21" s="190">
        <f t="shared" si="1"/>
        <v>365</v>
      </c>
      <c r="N21" s="191">
        <f t="shared" si="1"/>
        <v>366</v>
      </c>
      <c r="O21" s="45"/>
      <c r="P21" s="46"/>
      <c r="Q21" s="47"/>
      <c r="R21" s="48"/>
      <c r="S21" s="38"/>
      <c r="T21" s="9"/>
    </row>
    <row r="22" spans="1:38" x14ac:dyDescent="0.25">
      <c r="A22" s="225"/>
      <c r="B22" s="3"/>
      <c r="C22" s="9"/>
      <c r="D22" s="19"/>
      <c r="E22" s="12"/>
      <c r="F22" s="12"/>
      <c r="G22" s="12"/>
      <c r="H22" s="12"/>
      <c r="I22" s="9"/>
      <c r="J22" s="3"/>
      <c r="K22" s="49" t="s">
        <v>54</v>
      </c>
      <c r="L22" s="106">
        <v>104</v>
      </c>
      <c r="M22" s="106">
        <v>105</v>
      </c>
      <c r="N22" s="144">
        <v>105</v>
      </c>
      <c r="O22" s="35"/>
      <c r="P22" s="50" t="s">
        <v>9</v>
      </c>
      <c r="Q22" s="51">
        <f t="shared" ref="Q22:Q33" si="2">IF($K$19="Noord",Y5,IF($K$19="Midden",Z5,AA5))</f>
        <v>0</v>
      </c>
      <c r="R22" s="52">
        <f>Q22 * (D17+(D19/D20))</f>
        <v>0</v>
      </c>
      <c r="S22" s="53"/>
      <c r="T22" s="54"/>
      <c r="AC22" t="s">
        <v>118</v>
      </c>
      <c r="AD22" s="80">
        <f>SUM(AD5:AD18)</f>
        <v>183</v>
      </c>
      <c r="AE22" s="80">
        <f t="shared" ref="AE22:AL22" si="3">SUM(AE5:AE18)</f>
        <v>171</v>
      </c>
      <c r="AF22" s="80">
        <f t="shared" si="3"/>
        <v>174</v>
      </c>
      <c r="AG22" s="80">
        <f t="shared" si="3"/>
        <v>178</v>
      </c>
      <c r="AH22" s="80">
        <f t="shared" si="3"/>
        <v>176</v>
      </c>
      <c r="AI22" s="80">
        <f t="shared" si="3"/>
        <v>184</v>
      </c>
      <c r="AJ22" s="80">
        <f t="shared" si="3"/>
        <v>173</v>
      </c>
      <c r="AK22" s="80">
        <f t="shared" si="3"/>
        <v>166</v>
      </c>
      <c r="AL22" s="80">
        <f t="shared" si="3"/>
        <v>179</v>
      </c>
    </row>
    <row r="23" spans="1:38" ht="13.5" customHeight="1" x14ac:dyDescent="0.25">
      <c r="A23" s="225"/>
      <c r="B23" s="3"/>
      <c r="C23" s="34" t="s">
        <v>38</v>
      </c>
      <c r="D23" s="39">
        <f>SUM(L37)*D20/5</f>
        <v>187</v>
      </c>
      <c r="E23" s="34"/>
      <c r="F23" s="34" t="s">
        <v>59</v>
      </c>
      <c r="G23" s="12"/>
      <c r="H23" s="12"/>
      <c r="I23" s="9"/>
      <c r="J23" s="3"/>
      <c r="K23" s="49"/>
      <c r="L23" s="106"/>
      <c r="M23" s="106"/>
      <c r="N23" s="40"/>
      <c r="O23" s="35"/>
      <c r="P23" s="50" t="s">
        <v>10</v>
      </c>
      <c r="Q23" s="51">
        <f t="shared" si="2"/>
        <v>22</v>
      </c>
      <c r="R23" s="52">
        <f>Q23 * (D17+(D19/D20))</f>
        <v>3.6972222222222211</v>
      </c>
      <c r="S23" s="23"/>
      <c r="T23" s="9"/>
    </row>
    <row r="24" spans="1:38" x14ac:dyDescent="0.25">
      <c r="A24" s="225"/>
      <c r="B24" s="3"/>
      <c r="C24" s="34"/>
      <c r="D24" s="55"/>
      <c r="E24" s="34"/>
      <c r="F24" s="34"/>
      <c r="G24" s="56"/>
      <c r="H24" s="56"/>
      <c r="I24" s="9"/>
      <c r="J24" s="3"/>
      <c r="K24" s="57" t="s">
        <v>55</v>
      </c>
      <c r="L24" s="106"/>
      <c r="M24" s="106"/>
      <c r="N24" s="40"/>
      <c r="O24" s="35"/>
      <c r="P24" s="50" t="s">
        <v>11</v>
      </c>
      <c r="Q24" s="51">
        <f t="shared" si="2"/>
        <v>18</v>
      </c>
      <c r="R24" s="52">
        <f>Q24 * (D17+(D19/D20))</f>
        <v>3.0249999999999995</v>
      </c>
      <c r="S24" s="23"/>
      <c r="T24" s="9"/>
    </row>
    <row r="25" spans="1:38" x14ac:dyDescent="0.25">
      <c r="A25" s="225"/>
      <c r="B25" s="3"/>
      <c r="C25" s="34" t="s">
        <v>39</v>
      </c>
      <c r="D25" s="55">
        <f>SUM(D17*24)*D23+(D19*24)/D20*D23</f>
        <v>754.23333333333312</v>
      </c>
      <c r="E25" s="58"/>
      <c r="F25" s="34" t="s">
        <v>17</v>
      </c>
      <c r="G25" s="56"/>
      <c r="H25" s="56"/>
      <c r="I25" s="9"/>
      <c r="J25" s="3"/>
      <c r="K25" s="49" t="s">
        <v>51</v>
      </c>
      <c r="L25" s="106">
        <f>IF($K$19="Noord",AD8,IF($K$19="Midden",AG8,AJ8))</f>
        <v>21</v>
      </c>
      <c r="M25" s="106">
        <f t="shared" ref="L25:N31" si="4">IF($K$19="Noord",AE8,IF($K$19="Midden",AH8,AK8))</f>
        <v>20</v>
      </c>
      <c r="N25" s="40">
        <f t="shared" si="4"/>
        <v>20</v>
      </c>
      <c r="O25" s="35"/>
      <c r="P25" s="50" t="s">
        <v>12</v>
      </c>
      <c r="Q25" s="51">
        <f t="shared" si="2"/>
        <v>20</v>
      </c>
      <c r="R25" s="52">
        <f>Q25 * (D17+(D19/D20))</f>
        <v>3.3611111111111103</v>
      </c>
      <c r="S25" s="23"/>
      <c r="T25" s="9"/>
      <c r="Y25" s="123"/>
      <c r="Z25" s="124"/>
    </row>
    <row r="26" spans="1:38" x14ac:dyDescent="0.25">
      <c r="A26" s="225"/>
      <c r="B26" s="3"/>
      <c r="C26" s="9"/>
      <c r="D26" s="29"/>
      <c r="E26" s="34"/>
      <c r="F26" s="34"/>
      <c r="G26" s="34"/>
      <c r="H26" s="34"/>
      <c r="I26" s="9"/>
      <c r="J26" s="3"/>
      <c r="K26" s="49" t="s">
        <v>46</v>
      </c>
      <c r="L26" s="106">
        <f t="shared" si="4"/>
        <v>5</v>
      </c>
      <c r="M26" s="106">
        <f t="shared" si="4"/>
        <v>5</v>
      </c>
      <c r="N26" s="40">
        <f t="shared" si="4"/>
        <v>5</v>
      </c>
      <c r="O26" s="35"/>
      <c r="P26" s="50" t="s">
        <v>13</v>
      </c>
      <c r="Q26" s="51">
        <f t="shared" si="2"/>
        <v>15</v>
      </c>
      <c r="R26" s="52">
        <f>Q26 * (D17+(D19/D20))</f>
        <v>2.5208333333333326</v>
      </c>
      <c r="S26" s="23"/>
      <c r="T26" s="9"/>
    </row>
    <row r="27" spans="1:38" x14ac:dyDescent="0.25">
      <c r="A27" s="225"/>
      <c r="B27" s="3"/>
      <c r="C27" s="183" t="s">
        <v>97</v>
      </c>
      <c r="D27" s="55">
        <f>SUM(D25)/12</f>
        <v>62.85277777777776</v>
      </c>
      <c r="E27" s="34"/>
      <c r="F27" s="34" t="s">
        <v>17</v>
      </c>
      <c r="G27" s="34"/>
      <c r="H27" s="34"/>
      <c r="I27" s="9"/>
      <c r="J27" s="3"/>
      <c r="K27" s="49" t="s">
        <v>47</v>
      </c>
      <c r="L27" s="106">
        <f t="shared" si="4"/>
        <v>10</v>
      </c>
      <c r="M27" s="106">
        <f t="shared" si="4"/>
        <v>10</v>
      </c>
      <c r="N27" s="40">
        <f t="shared" si="4"/>
        <v>10</v>
      </c>
      <c r="O27" s="35"/>
      <c r="P27" s="50" t="s">
        <v>14</v>
      </c>
      <c r="Q27" s="51">
        <f t="shared" si="2"/>
        <v>20</v>
      </c>
      <c r="R27" s="52">
        <f>Q27 * (D17+(D19/D20))</f>
        <v>3.3611111111111103</v>
      </c>
      <c r="S27" s="23"/>
      <c r="T27" s="9"/>
    </row>
    <row r="28" spans="1:38" x14ac:dyDescent="0.25">
      <c r="A28" s="225"/>
      <c r="B28" s="3"/>
      <c r="C28" s="21" t="s">
        <v>25</v>
      </c>
      <c r="D28" s="55"/>
      <c r="E28" s="34"/>
      <c r="F28" s="21" t="s">
        <v>104</v>
      </c>
      <c r="G28" s="34"/>
      <c r="H28" s="34"/>
      <c r="I28" s="9"/>
      <c r="J28" s="3"/>
      <c r="K28" s="49" t="s">
        <v>48</v>
      </c>
      <c r="L28" s="106">
        <f t="shared" si="4"/>
        <v>5</v>
      </c>
      <c r="M28" s="106">
        <f t="shared" si="4"/>
        <v>5</v>
      </c>
      <c r="N28" s="40">
        <f t="shared" si="4"/>
        <v>5</v>
      </c>
      <c r="O28" s="35"/>
      <c r="P28" s="50" t="s">
        <v>15</v>
      </c>
      <c r="Q28" s="51">
        <f t="shared" si="2"/>
        <v>15</v>
      </c>
      <c r="R28" s="52">
        <f>Q28 * (D17+(D19/D20))</f>
        <v>2.5208333333333326</v>
      </c>
      <c r="S28" s="23"/>
      <c r="T28" s="9"/>
    </row>
    <row r="29" spans="1:38" x14ac:dyDescent="0.25">
      <c r="A29" s="225"/>
      <c r="B29" s="3"/>
      <c r="C29" s="34"/>
      <c r="D29" s="59"/>
      <c r="E29" s="58"/>
      <c r="F29" s="34"/>
      <c r="G29" s="34"/>
      <c r="H29" s="34"/>
      <c r="I29" s="20"/>
      <c r="J29" s="208"/>
      <c r="K29" s="126" t="s">
        <v>1</v>
      </c>
      <c r="L29" s="106">
        <f t="shared" si="4"/>
        <v>10</v>
      </c>
      <c r="M29" s="106">
        <f t="shared" si="4"/>
        <v>10</v>
      </c>
      <c r="N29" s="144">
        <f t="shared" si="4"/>
        <v>10</v>
      </c>
      <c r="O29" s="35"/>
      <c r="P29" s="50" t="s">
        <v>16</v>
      </c>
      <c r="Q29" s="51">
        <f t="shared" si="2"/>
        <v>22</v>
      </c>
      <c r="R29" s="52">
        <f>Q29 * (D17+(D19/D20))</f>
        <v>3.6972222222222211</v>
      </c>
      <c r="S29" s="23"/>
      <c r="T29" s="9"/>
    </row>
    <row r="30" spans="1:38" x14ac:dyDescent="0.25">
      <c r="A30" s="225"/>
      <c r="B30" s="3"/>
      <c r="C30" s="20" t="s">
        <v>23</v>
      </c>
      <c r="D30" s="60">
        <f>SUM((D25)/12/173.33)*100</f>
        <v>36.261915293242808</v>
      </c>
      <c r="E30" s="61"/>
      <c r="F30" s="20" t="s">
        <v>20</v>
      </c>
      <c r="G30" s="34"/>
      <c r="H30" s="34"/>
      <c r="I30" s="9"/>
      <c r="J30" s="3"/>
      <c r="K30" s="209" t="s">
        <v>49</v>
      </c>
      <c r="L30" s="106">
        <f t="shared" si="4"/>
        <v>2</v>
      </c>
      <c r="M30" s="106">
        <f t="shared" si="4"/>
        <v>0</v>
      </c>
      <c r="N30" s="40">
        <f t="shared" si="4"/>
        <v>2</v>
      </c>
      <c r="O30" s="35"/>
      <c r="P30" s="50" t="s">
        <v>4</v>
      </c>
      <c r="Q30" s="51">
        <f t="shared" si="2"/>
        <v>11</v>
      </c>
      <c r="R30" s="52">
        <f>Q30 * (D17+(D19/D20))</f>
        <v>1.8486111111111105</v>
      </c>
      <c r="S30" s="23"/>
      <c r="T30" s="9"/>
    </row>
    <row r="31" spans="1:38" x14ac:dyDescent="0.25">
      <c r="A31" s="225"/>
      <c r="B31" s="3"/>
      <c r="C31" s="9"/>
      <c r="D31" s="9"/>
      <c r="E31" s="34"/>
      <c r="F31" s="34"/>
      <c r="G31" s="34"/>
      <c r="H31" s="34"/>
      <c r="I31" s="9"/>
      <c r="J31" s="3"/>
      <c r="K31" s="126" t="s">
        <v>77</v>
      </c>
      <c r="L31" s="106">
        <f t="shared" si="4"/>
        <v>3</v>
      </c>
      <c r="M31" s="106">
        <f t="shared" si="4"/>
        <v>3</v>
      </c>
      <c r="N31" s="40">
        <f t="shared" si="4"/>
        <v>3</v>
      </c>
      <c r="O31" s="35"/>
      <c r="P31" s="50" t="s">
        <v>5</v>
      </c>
      <c r="Q31" s="51">
        <f t="shared" si="2"/>
        <v>17</v>
      </c>
      <c r="R31" s="52">
        <f>Q31 * (D17+(D19/D20))</f>
        <v>2.8569444444444438</v>
      </c>
      <c r="S31" s="23"/>
      <c r="T31" s="9"/>
    </row>
    <row r="32" spans="1:38" x14ac:dyDescent="0.25">
      <c r="A32" s="225"/>
      <c r="B32" s="3"/>
      <c r="C32" s="20" t="s">
        <v>53</v>
      </c>
      <c r="D32" s="223"/>
      <c r="E32" s="58"/>
      <c r="F32" s="21" t="s">
        <v>122</v>
      </c>
      <c r="G32" s="34"/>
      <c r="H32" s="34"/>
      <c r="I32" s="9"/>
      <c r="J32" s="3"/>
      <c r="K32" s="49"/>
      <c r="L32" s="106"/>
      <c r="M32" s="106"/>
      <c r="N32" s="40"/>
      <c r="O32" s="35"/>
      <c r="P32" s="50" t="s">
        <v>6</v>
      </c>
      <c r="Q32" s="51">
        <f t="shared" si="2"/>
        <v>22</v>
      </c>
      <c r="R32" s="52">
        <f>Q32 * (D17+(D19/D20))</f>
        <v>3.6972222222222211</v>
      </c>
      <c r="S32" s="23"/>
      <c r="T32" s="9"/>
    </row>
    <row r="33" spans="1:32" x14ac:dyDescent="0.25">
      <c r="A33" s="225"/>
      <c r="B33" s="3"/>
      <c r="C33" s="34"/>
      <c r="D33" s="59"/>
      <c r="E33" s="34"/>
      <c r="F33" s="34"/>
      <c r="G33" s="34"/>
      <c r="H33" s="34"/>
      <c r="I33" s="9"/>
      <c r="J33" s="3"/>
      <c r="K33" s="49" t="s">
        <v>50</v>
      </c>
      <c r="L33" s="106">
        <f>IF($K$19="Noord",AD16,IF($K$19="Midden",AG16,AJ16))</f>
        <v>10</v>
      </c>
      <c r="M33" s="106">
        <f>IF($K$19="Noord",AE16,IF($K$19="Midden",AH16,AK16))</f>
        <v>10</v>
      </c>
      <c r="N33" s="40">
        <f>IF($K$19="Noord",AF16,IF($K$19="Midden",AI16,AL16))</f>
        <v>16</v>
      </c>
      <c r="O33" s="35"/>
      <c r="P33" s="50" t="s">
        <v>7</v>
      </c>
      <c r="Q33" s="51">
        <f t="shared" si="2"/>
        <v>13</v>
      </c>
      <c r="R33" s="52">
        <f>Q33 * (D17+(D19/D20))</f>
        <v>2.1847222222222218</v>
      </c>
      <c r="S33" s="23"/>
      <c r="T33" s="9"/>
      <c r="AF33" s="125"/>
    </row>
    <row r="34" spans="1:32" x14ac:dyDescent="0.25">
      <c r="A34" s="225"/>
      <c r="B34" s="3"/>
      <c r="C34" s="34" t="s">
        <v>2</v>
      </c>
      <c r="D34" s="223"/>
      <c r="E34" s="34"/>
      <c r="F34" s="21"/>
      <c r="G34" s="34"/>
      <c r="H34" s="34"/>
      <c r="I34" s="9"/>
      <c r="J34" s="3"/>
      <c r="K34" s="49"/>
      <c r="L34" s="106"/>
      <c r="M34" s="106"/>
      <c r="N34" s="40"/>
      <c r="O34" s="35"/>
      <c r="P34" s="50"/>
      <c r="Q34" s="51"/>
      <c r="R34" s="52"/>
      <c r="S34" s="23"/>
      <c r="T34" s="9"/>
    </row>
    <row r="35" spans="1:32" x14ac:dyDescent="0.25">
      <c r="A35" s="225"/>
      <c r="B35" s="3"/>
      <c r="C35" s="34"/>
      <c r="D35" s="59" t="s">
        <v>45</v>
      </c>
      <c r="E35" s="58"/>
      <c r="F35" s="34"/>
      <c r="G35" s="34"/>
      <c r="H35" s="34"/>
      <c r="I35" s="9"/>
      <c r="J35" s="3"/>
      <c r="K35" s="62" t="s">
        <v>19</v>
      </c>
      <c r="L35" s="107">
        <v>8</v>
      </c>
      <c r="M35" s="107">
        <v>8</v>
      </c>
      <c r="N35" s="63">
        <v>8</v>
      </c>
      <c r="O35" s="35"/>
      <c r="P35" s="64" t="s">
        <v>8</v>
      </c>
      <c r="Q35" s="65">
        <v>8</v>
      </c>
      <c r="R35" s="121">
        <f>Q35 * (D17+(D19/D20))</f>
        <v>1.3444444444444441</v>
      </c>
      <c r="S35" s="23"/>
      <c r="T35" s="9"/>
    </row>
    <row r="36" spans="1:32" x14ac:dyDescent="0.25">
      <c r="A36" s="225"/>
      <c r="B36" s="3"/>
      <c r="C36" s="20" t="s">
        <v>112</v>
      </c>
      <c r="D36" s="66">
        <f>IF(ISERROR(SUM((D32)*D30/100)+((D32)*D30/100*D34)),"Bruto maandloon",SUM((D32)*D30/100)+((D32)*D30/100*D34))</f>
        <v>0</v>
      </c>
      <c r="E36" s="34"/>
      <c r="F36" s="58"/>
      <c r="G36" s="34"/>
      <c r="H36" s="34"/>
      <c r="I36" s="9"/>
      <c r="J36" s="3"/>
      <c r="K36" s="49"/>
      <c r="L36" s="108"/>
      <c r="M36" s="108"/>
      <c r="N36" s="67"/>
      <c r="O36" s="35"/>
      <c r="P36" s="50"/>
      <c r="Q36" s="148"/>
      <c r="R36" s="147"/>
      <c r="S36" s="68"/>
      <c r="T36" s="9"/>
    </row>
    <row r="37" spans="1:32" ht="13.8" thickBot="1" x14ac:dyDescent="0.3">
      <c r="A37" s="225"/>
      <c r="B37" s="3"/>
      <c r="C37" s="9"/>
      <c r="D37" s="69"/>
      <c r="E37" s="34"/>
      <c r="F37" s="34"/>
      <c r="G37" s="34"/>
      <c r="H37" s="34"/>
      <c r="I37" s="9"/>
      <c r="J37" s="3"/>
      <c r="K37" s="70" t="s">
        <v>18</v>
      </c>
      <c r="L37" s="42">
        <f>+L21-SUM(L22:L35)</f>
        <v>187</v>
      </c>
      <c r="M37" s="42">
        <f>+M21-SUM(M22:M35)</f>
        <v>189</v>
      </c>
      <c r="N37" s="101">
        <f>+N21-SUM(N22:N35)</f>
        <v>182</v>
      </c>
      <c r="O37" s="45"/>
      <c r="P37" s="41"/>
      <c r="Q37" s="149">
        <f>SUM(Q22:Q33)-Q35</f>
        <v>187</v>
      </c>
      <c r="R37" s="150">
        <f>SUM(R22:R33)-R35</f>
        <v>31.426388888888884</v>
      </c>
      <c r="S37" s="72"/>
      <c r="T37" s="9"/>
    </row>
    <row r="38" spans="1:32" x14ac:dyDescent="0.25">
      <c r="A38" s="225"/>
      <c r="B38" s="3"/>
      <c r="C38" s="24" t="s">
        <v>107</v>
      </c>
      <c r="D38" s="73">
        <f>IF(ISERROR(SUM((D17*24)*M37/12/173.3)*D32*(1+D34))," ",SUM(((D17*24)+(D19*24)/D20)*M37/12/173.3)*D32*(1+D34)*D20/5)</f>
        <v>0</v>
      </c>
      <c r="E38" s="34" t="s">
        <v>26</v>
      </c>
      <c r="F38" s="34"/>
      <c r="G38" s="34"/>
      <c r="H38" s="34"/>
      <c r="I38" s="9"/>
      <c r="J38" s="8"/>
      <c r="K38" s="8"/>
      <c r="L38" s="9"/>
      <c r="M38" s="8"/>
      <c r="N38" s="9"/>
      <c r="O38" s="74"/>
      <c r="P38" s="7"/>
      <c r="Q38" s="8"/>
      <c r="R38" s="8"/>
      <c r="S38" s="8"/>
      <c r="T38" s="9"/>
    </row>
    <row r="39" spans="1:32" x14ac:dyDescent="0.25">
      <c r="A39" s="225"/>
      <c r="B39" s="3"/>
      <c r="C39" s="24" t="s">
        <v>113</v>
      </c>
      <c r="D39" s="73">
        <f>IF(ISERROR(SUM((D17*24)*N37/12/173.3)*D32*(1+D34))," ",SUM(((D17*24)+(D19*24)/D20)*N37/12/173.3)*D32*(1+D34)*D20/5)</f>
        <v>0</v>
      </c>
      <c r="E39" s="9" t="s">
        <v>26</v>
      </c>
      <c r="F39" s="9"/>
      <c r="G39" s="34"/>
      <c r="H39" s="34"/>
      <c r="I39" s="9"/>
      <c r="J39" s="9"/>
      <c r="K39" s="9" t="s">
        <v>43</v>
      </c>
      <c r="L39" s="58"/>
      <c r="M39" s="9"/>
      <c r="N39" s="9"/>
      <c r="O39" s="9"/>
      <c r="P39" s="7"/>
      <c r="Q39" s="8"/>
      <c r="R39" s="8"/>
      <c r="S39" s="8"/>
      <c r="T39" s="9"/>
    </row>
    <row r="40" spans="1:32" x14ac:dyDescent="0.25">
      <c r="A40" s="225"/>
      <c r="B40" s="3"/>
      <c r="C40" s="9"/>
      <c r="D40" s="9"/>
      <c r="E40" s="9"/>
      <c r="F40" s="9"/>
      <c r="G40" s="58"/>
      <c r="H40" s="58"/>
      <c r="I40" s="9"/>
      <c r="J40" s="9"/>
      <c r="K40" s="9"/>
      <c r="L40" s="9"/>
      <c r="M40" s="9"/>
      <c r="N40" s="24"/>
      <c r="O40" s="24"/>
      <c r="P40" s="7"/>
      <c r="Q40" s="24"/>
      <c r="R40" s="8"/>
      <c r="S40" s="8"/>
      <c r="T40" s="9"/>
    </row>
    <row r="41" spans="1:32" ht="12" customHeight="1" x14ac:dyDescent="0.25">
      <c r="A41" s="225"/>
      <c r="B41" s="3"/>
      <c r="C41" s="20" t="s">
        <v>123</v>
      </c>
      <c r="D41" s="75"/>
      <c r="E41" s="20"/>
      <c r="F41" s="20"/>
      <c r="G41" s="20"/>
      <c r="H41" s="20"/>
      <c r="I41" s="20"/>
      <c r="J41" s="20"/>
      <c r="K41" s="38"/>
      <c r="L41" s="20"/>
      <c r="M41" s="38"/>
      <c r="N41" s="20"/>
      <c r="O41" s="9"/>
      <c r="P41" s="7"/>
      <c r="Q41" s="8"/>
      <c r="R41" s="8"/>
      <c r="S41" s="8"/>
      <c r="T41" s="9"/>
    </row>
    <row r="42" spans="1:32" x14ac:dyDescent="0.25">
      <c r="A42" s="225"/>
      <c r="B42" s="3"/>
      <c r="C42" s="9"/>
      <c r="D42" s="19"/>
      <c r="E42" s="9"/>
      <c r="F42" s="9"/>
      <c r="G42" s="9"/>
      <c r="H42" s="9"/>
      <c r="I42" s="9"/>
      <c r="J42" s="9"/>
      <c r="K42" s="8"/>
      <c r="L42" s="9"/>
      <c r="M42" s="8"/>
      <c r="N42" s="9"/>
      <c r="O42" s="9"/>
      <c r="P42" s="7"/>
      <c r="Q42" s="8"/>
      <c r="R42" s="8"/>
      <c r="S42" s="8"/>
      <c r="T42" s="9"/>
    </row>
    <row r="43" spans="1:32" x14ac:dyDescent="0.25">
      <c r="A43" s="225"/>
      <c r="B43" s="3"/>
      <c r="C43" s="20" t="s">
        <v>125</v>
      </c>
      <c r="D43" s="76"/>
      <c r="E43" s="28"/>
      <c r="F43" s="28"/>
      <c r="G43" s="28"/>
      <c r="H43" s="28"/>
      <c r="I43" s="28"/>
      <c r="J43" s="28"/>
      <c r="K43" s="20" t="s">
        <v>124</v>
      </c>
      <c r="L43" s="9"/>
      <c r="M43" s="8"/>
      <c r="N43" s="9"/>
      <c r="O43" s="9"/>
      <c r="P43" s="7"/>
      <c r="Q43" s="8"/>
      <c r="R43" s="8"/>
      <c r="S43" s="8"/>
      <c r="T43" s="9"/>
    </row>
    <row r="44" spans="1:32" x14ac:dyDescent="0.25">
      <c r="A44" s="225"/>
      <c r="B44" s="3"/>
      <c r="C44" s="17" t="str">
        <f>IF(ISERROR(VLOOKUP($C$4,#REF!,15,FALSE)),"",VLOOKUP($C$4,#REF!,15,FALSE))</f>
        <v/>
      </c>
      <c r="D44" s="19"/>
      <c r="E44" s="9"/>
      <c r="F44" s="9"/>
      <c r="G44" s="9"/>
      <c r="H44" s="9"/>
      <c r="I44" s="9"/>
      <c r="J44" s="9"/>
      <c r="K44" s="17" t="str">
        <f>IF(ISERROR(VLOOKUP($C$4,#REF!,6,FALSE)),"",VLOOKUP($C$4,#REF!,6,FALSE))</f>
        <v/>
      </c>
      <c r="L44" s="9"/>
      <c r="M44" s="8"/>
      <c r="N44" s="9"/>
      <c r="O44" s="9"/>
      <c r="P44" s="7"/>
      <c r="Q44" s="8"/>
      <c r="R44" s="8"/>
      <c r="S44" s="8"/>
      <c r="T44" s="9"/>
    </row>
    <row r="45" spans="1:32" ht="15.75" customHeight="1" x14ac:dyDescent="0.25">
      <c r="A45" s="225"/>
      <c r="B45" s="3"/>
      <c r="C45" s="17"/>
      <c r="D45" s="19"/>
      <c r="E45" s="9"/>
      <c r="F45" s="9"/>
      <c r="G45" s="9"/>
      <c r="H45" s="9"/>
      <c r="I45" s="9"/>
      <c r="J45" s="9"/>
      <c r="K45" s="17"/>
      <c r="L45" s="9"/>
      <c r="M45" s="8"/>
      <c r="N45" s="9"/>
      <c r="O45" s="9"/>
      <c r="P45" s="7"/>
      <c r="Q45" s="8"/>
      <c r="R45" s="8"/>
      <c r="S45" s="8"/>
      <c r="T45" s="9"/>
    </row>
    <row r="46" spans="1:32" ht="15.75" customHeight="1" x14ac:dyDescent="0.25">
      <c r="A46" s="225"/>
      <c r="B46" s="3"/>
      <c r="C46" s="9"/>
      <c r="D46" s="19"/>
      <c r="E46" s="9"/>
      <c r="F46" s="9"/>
      <c r="G46" s="9"/>
      <c r="H46" s="9"/>
      <c r="I46" s="9"/>
      <c r="J46" s="9"/>
      <c r="K46" s="8"/>
      <c r="L46" s="9"/>
      <c r="M46" s="8"/>
      <c r="N46" s="9"/>
      <c r="O46" s="9"/>
      <c r="P46" s="7"/>
      <c r="Q46" s="8"/>
      <c r="R46" s="8"/>
      <c r="S46" s="8"/>
      <c r="T46" s="9"/>
    </row>
    <row r="47" spans="1:32" x14ac:dyDescent="0.25">
      <c r="A47" s="225"/>
      <c r="B47" s="3"/>
      <c r="C47" s="9" t="s">
        <v>24</v>
      </c>
      <c r="D47" s="77">
        <f ca="1">TODAY()</f>
        <v>45862</v>
      </c>
      <c r="E47" s="9"/>
      <c r="F47" s="9"/>
      <c r="G47" s="9"/>
      <c r="H47" s="9"/>
      <c r="I47" s="9"/>
      <c r="J47" s="9"/>
      <c r="K47" s="9" t="s">
        <v>24</v>
      </c>
      <c r="L47" s="77">
        <f ca="1">TODAY()</f>
        <v>45862</v>
      </c>
      <c r="M47" s="8"/>
      <c r="N47" s="24"/>
      <c r="O47" s="24"/>
      <c r="P47" s="7"/>
      <c r="Q47" s="8"/>
      <c r="R47" s="8"/>
      <c r="S47" s="8"/>
      <c r="T47" s="9"/>
    </row>
    <row r="48" spans="1:32" x14ac:dyDescent="0.25">
      <c r="A48" s="225"/>
      <c r="B48" s="3"/>
      <c r="C48" s="24" t="s">
        <v>3</v>
      </c>
      <c r="D48" s="24"/>
      <c r="E48" s="24"/>
      <c r="F48" s="24"/>
      <c r="G48" s="24"/>
      <c r="H48" s="24"/>
      <c r="I48" s="24"/>
      <c r="J48" s="24"/>
      <c r="K48" s="24" t="s">
        <v>3</v>
      </c>
      <c r="L48" s="9"/>
      <c r="M48" s="9"/>
      <c r="N48" s="24"/>
      <c r="O48" s="24"/>
      <c r="P48" s="7"/>
      <c r="Q48" s="8"/>
      <c r="R48" s="8"/>
      <c r="S48" s="8"/>
      <c r="T48" s="9"/>
    </row>
    <row r="49" spans="1:20" x14ac:dyDescent="0.25">
      <c r="A49" s="225"/>
      <c r="B49" s="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24"/>
      <c r="O49" s="24"/>
      <c r="P49" s="7"/>
      <c r="Q49" s="8"/>
      <c r="R49" s="8"/>
      <c r="S49" s="8"/>
      <c r="T49" s="9"/>
    </row>
    <row r="50" spans="1:20" x14ac:dyDescent="0.25">
      <c r="B50" s="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24"/>
      <c r="O50" s="24"/>
      <c r="P50" s="7"/>
      <c r="Q50" s="8"/>
      <c r="R50" s="8"/>
      <c r="S50" s="8"/>
      <c r="T50" s="9"/>
    </row>
    <row r="51" spans="1:20" hidden="1" x14ac:dyDescent="0.25"/>
    <row r="52" spans="1:20" hidden="1" x14ac:dyDescent="0.25">
      <c r="D52" s="224">
        <v>9.7000000000000003E-2</v>
      </c>
    </row>
    <row r="53" spans="1:20" hidden="1" x14ac:dyDescent="0.25">
      <c r="D53" s="224">
        <v>0.10630000000000001</v>
      </c>
    </row>
    <row r="54" spans="1:20" hidden="1" x14ac:dyDescent="0.25">
      <c r="D54" s="224">
        <v>0.1111</v>
      </c>
    </row>
    <row r="55" spans="1:20" hidden="1" x14ac:dyDescent="0.25">
      <c r="D55" s="224">
        <v>0.1158</v>
      </c>
    </row>
    <row r="56" spans="1:20" hidden="1" x14ac:dyDescent="0.25"/>
    <row r="57" spans="1:20" hidden="1" x14ac:dyDescent="0.25"/>
  </sheetData>
  <sheetProtection selectLockedCells="1"/>
  <mergeCells count="3">
    <mergeCell ref="AD1:AF1"/>
    <mergeCell ref="AG1:AI1"/>
    <mergeCell ref="AJ1:AL1"/>
  </mergeCells>
  <phoneticPr fontId="3" type="noConversion"/>
  <conditionalFormatting sqref="D20">
    <cfRule type="cellIs" dxfId="0" priority="3" stopIfTrue="1" operator="notBetween">
      <formula>1</formula>
      <formula>5</formula>
    </cfRule>
  </conditionalFormatting>
  <dataValidations xWindow="137" yWindow="342" count="3">
    <dataValidation allowBlank="1" showErrorMessage="1" errorTitle="Werktijd normeringsperiode" error="Controleer de werktijd over een periode van 10 dagen." promptTitle="Werktijd normeringsperiode" prompt="De verwachte routetijd wordt in uren en minuten over een periode van 10 dagen. Bij 1 uur en 30 minuten per route is dat dus 1:30 X 2 X 10 = 30:00 uur. _x000a_" sqref="D11" xr:uid="{00000000-0002-0000-0100-000000000000}"/>
    <dataValidation operator="lessThanOrEqual" showErrorMessage="1" errorTitle="Normering woon-werkverkeer" error="Maximaal 1:15 uur per week invoeren!" sqref="D15" xr:uid="{00000000-0002-0000-0100-000001000000}"/>
    <dataValidation type="list" allowBlank="1" showInputMessage="1" showErrorMessage="1" sqref="D34" xr:uid="{F1842D56-B128-4FC3-81D4-92134739D1A1}">
      <formula1>$D$52:$D$55</formula1>
    </dataValidation>
  </dataValidations>
  <pageMargins left="0.3" right="0.23622047244094491" top="0.5" bottom="0.15748031496062992" header="0" footer="0.15748031496062992"/>
  <pageSetup paperSize="9" scale="56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38" r:id="rId4" name="NEE">
          <controlPr defaultSize="0" autoLin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144780</xdr:colOff>
                <xdr:row>0</xdr:row>
                <xdr:rowOff>137160</xdr:rowOff>
              </to>
            </anchor>
          </controlPr>
        </control>
      </mc:Choice>
      <mc:Fallback>
        <control shapeId="1038" r:id="rId4" name="NEE"/>
      </mc:Fallback>
    </mc:AlternateContent>
    <mc:AlternateContent xmlns:mc="http://schemas.openxmlformats.org/markup-compatibility/2006">
      <mc:Choice Requires="x14">
        <control shapeId="1040" r:id="rId6" name="CheckBox2">
          <controlPr defaultSize="0" autoLin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144780</xdr:colOff>
                <xdr:row>0</xdr:row>
                <xdr:rowOff>137160</xdr:rowOff>
              </to>
            </anchor>
          </controlPr>
        </control>
      </mc:Choice>
      <mc:Fallback>
        <control shapeId="1040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ba8502-67d7-42e4-ae0b-73ca056eb4da">
      <Terms xmlns="http://schemas.microsoft.com/office/infopath/2007/PartnerControls"/>
    </lcf76f155ced4ddcb4097134ff3c332f>
    <TaxCatchAll xmlns="36d5f687-a4ed-42ba-96fd-0583d94fa7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EEDCABDC89941A7C7DC5645FFA008" ma:contentTypeVersion="15" ma:contentTypeDescription="Een nieuw document maken." ma:contentTypeScope="" ma:versionID="d857d20bf0dd472e9cde21ab0bf7ddd9">
  <xsd:schema xmlns:xsd="http://www.w3.org/2001/XMLSchema" xmlns:xs="http://www.w3.org/2001/XMLSchema" xmlns:p="http://schemas.microsoft.com/office/2006/metadata/properties" xmlns:ns2="d0ba8502-67d7-42e4-ae0b-73ca056eb4da" xmlns:ns3="36d5f687-a4ed-42ba-96fd-0583d94fa74f" targetNamespace="http://schemas.microsoft.com/office/2006/metadata/properties" ma:root="true" ma:fieldsID="ab44952e9dda768c4f9d3eccd600a4e5" ns2:_="" ns3:_="">
    <xsd:import namespace="d0ba8502-67d7-42e4-ae0b-73ca056eb4da"/>
    <xsd:import namespace="36d5f687-a4ed-42ba-96fd-0583d94fa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a8502-67d7-42e4-ae0b-73ca056eb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885b2989-7167-46d0-923c-ce87d9893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f687-a4ed-42ba-96fd-0583d94fa7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e83e0b0-352e-49bf-bd60-cac6bbc78460}" ma:internalName="TaxCatchAll" ma:showField="CatchAllData" ma:web="36d5f687-a4ed-42ba-96fd-0583d94fa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C6EC5-97EE-413E-9682-AE0F83A0EE0C}">
  <ds:schemaRefs>
    <ds:schemaRef ds:uri="http://schemas.microsoft.com/office/2006/metadata/properties"/>
    <ds:schemaRef ds:uri="http://schemas.microsoft.com/office/infopath/2007/PartnerControls"/>
    <ds:schemaRef ds:uri="d0ba8502-67d7-42e4-ae0b-73ca056eb4da"/>
    <ds:schemaRef ds:uri="36d5f687-a4ed-42ba-96fd-0583d94fa74f"/>
  </ds:schemaRefs>
</ds:datastoreItem>
</file>

<file path=customXml/itemProps2.xml><?xml version="1.0" encoding="utf-8"?>
<ds:datastoreItem xmlns:ds="http://schemas.openxmlformats.org/officeDocument/2006/customXml" ds:itemID="{4A6F87A3-63E5-4499-A0E5-02E314CC30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9C69D-C4F8-4882-BDD4-53BF23CCA7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Invoerblad</vt:lpstr>
      <vt:lpstr>jaaruren</vt:lpstr>
      <vt:lpstr>Invoerblad!Afdrukbereik</vt:lpstr>
      <vt:lpstr>jaaruren!Afdrukbereik</vt:lpstr>
    </vt:vector>
  </TitlesOfParts>
  <Company>FNV Bondgenoten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Rianda Bos</cp:lastModifiedBy>
  <cp:lastPrinted>2020-01-28T08:39:46Z</cp:lastPrinted>
  <dcterms:created xsi:type="dcterms:W3CDTF">2008-10-17T11:30:48Z</dcterms:created>
  <dcterms:modified xsi:type="dcterms:W3CDTF">2025-07-24T14:41:49Z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0x0101009A3EEDCABDC89941A7C7DC5645FFA008</vt:lpwstr>
  </property>
  <property fmtid="{D5CDD505-2E9C-101B-9397-08002B2CF9AE}" pid="3" name="MediaServiceImageTags">
    <vt:lpwstr/>
  </property>
</Properties>
</file>